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Nezam Mohandesi\Tarahi\Designs Files\"/>
    </mc:Choice>
  </mc:AlternateContent>
  <xr:revisionPtr revIDLastSave="0" documentId="13_ncr:1_{665474DB-00D9-45C9-A55E-CFEC886728C7}" xr6:coauthVersionLast="47" xr6:coauthVersionMax="47" xr10:uidLastSave="{00000000-0000-0000-0000-000000000000}"/>
  <bookViews>
    <workbookView xWindow="-108" yWindow="-108" windowWidth="23256" windowHeight="14016" tabRatio="806" firstSheet="1" activeTab="6" xr2:uid="{00000000-000D-0000-FFFF-FFFF00000000}"/>
  </bookViews>
  <sheets>
    <sheet name="مرده بام" sheetId="1" r:id="rId1"/>
    <sheet name="مرده طبقات" sheetId="2" r:id="rId2"/>
    <sheet name="مرده دیوار" sheetId="3" r:id="rId3"/>
    <sheet name="مرده دیوار جان‌پناه" sheetId="4" r:id="rId4"/>
    <sheet name="برف" sheetId="5" r:id="rId5"/>
    <sheet name="مرده راه پله" sheetId="6" r:id="rId6"/>
    <sheet name="سقف دال" sheetId="7" r:id="rId7"/>
    <sheet name="سقف کامپوزیت" sheetId="8" r:id="rId8"/>
    <sheet name="سقف کرومیت" sheetId="9" r:id="rId9"/>
    <sheet name="سقف تیرچه" sheetId="10" r:id="rId10"/>
    <sheet name="سقف عرشه فولادی" sheetId="11" r:id="rId11"/>
    <sheet name="مقایسه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2" l="1"/>
  <c r="D12" i="11"/>
  <c r="B11" i="12"/>
  <c r="C10" i="12"/>
  <c r="C9" i="12"/>
  <c r="C8" i="12"/>
  <c r="B10" i="12"/>
  <c r="B9" i="12"/>
  <c r="B8" i="12"/>
  <c r="F19" i="10"/>
  <c r="E19" i="10"/>
  <c r="D19" i="10"/>
  <c r="C7" i="12"/>
  <c r="C6" i="12"/>
  <c r="C5" i="12"/>
  <c r="F18" i="9"/>
  <c r="E18" i="9"/>
  <c r="D18" i="9"/>
  <c r="B7" i="12"/>
  <c r="B6" i="12"/>
  <c r="B5" i="12"/>
  <c r="C4" i="12"/>
  <c r="D12" i="8"/>
  <c r="B4" i="12"/>
  <c r="C3" i="12"/>
  <c r="D15" i="7"/>
  <c r="B3" i="12"/>
  <c r="D17" i="9"/>
  <c r="D16" i="9"/>
  <c r="E9" i="11"/>
  <c r="E8" i="11"/>
  <c r="E7" i="11"/>
  <c r="E6" i="11"/>
  <c r="E5" i="11"/>
  <c r="E4" i="11"/>
  <c r="E3" i="11"/>
  <c r="F10" i="10"/>
  <c r="F9" i="10"/>
  <c r="F8" i="10"/>
  <c r="F7" i="10"/>
  <c r="F13" i="10"/>
  <c r="F12" i="10"/>
  <c r="F11" i="10"/>
  <c r="F6" i="10"/>
  <c r="F5" i="10"/>
  <c r="F4" i="10"/>
  <c r="F3" i="10"/>
  <c r="D15" i="9"/>
  <c r="D13" i="9"/>
  <c r="F12" i="9"/>
  <c r="F11" i="9"/>
  <c r="F10" i="9"/>
  <c r="F9" i="9"/>
  <c r="F8" i="9"/>
  <c r="F7" i="9"/>
  <c r="F4" i="9"/>
  <c r="F5" i="9"/>
  <c r="F6" i="9"/>
  <c r="F3" i="9"/>
  <c r="C10" i="8"/>
  <c r="E7" i="8"/>
  <c r="E4" i="8"/>
  <c r="E5" i="8"/>
  <c r="E6" i="8"/>
  <c r="E3" i="8"/>
  <c r="E4" i="7"/>
  <c r="E5" i="7"/>
  <c r="E6" i="7"/>
  <c r="E7" i="7"/>
  <c r="E8" i="7"/>
  <c r="E3" i="7"/>
  <c r="D5" i="6"/>
  <c r="D7" i="6"/>
  <c r="D6" i="6"/>
  <c r="D4" i="6"/>
  <c r="D3" i="6"/>
  <c r="D8" i="6"/>
  <c r="D2" i="6"/>
  <c r="D5" i="5"/>
  <c r="C10" i="11" l="1"/>
  <c r="D14" i="10"/>
  <c r="C9" i="7"/>
  <c r="C10" i="6"/>
  <c r="D7" i="4"/>
  <c r="C7" i="4"/>
  <c r="D4" i="4"/>
  <c r="D5" i="4"/>
  <c r="D6" i="4"/>
  <c r="D3" i="4"/>
  <c r="C8" i="4" s="1"/>
  <c r="J17" i="3"/>
  <c r="J18" i="3"/>
  <c r="J16" i="3"/>
  <c r="J4" i="3"/>
  <c r="I9" i="3" s="1"/>
  <c r="J5" i="3"/>
  <c r="J6" i="3"/>
  <c r="J7" i="3"/>
  <c r="J3" i="3"/>
  <c r="D4" i="3"/>
  <c r="D5" i="3"/>
  <c r="D6" i="3"/>
  <c r="D3" i="3"/>
  <c r="D3" i="2"/>
  <c r="D4" i="2"/>
  <c r="D6" i="2"/>
  <c r="D7" i="2"/>
  <c r="D2" i="2"/>
  <c r="D5" i="1"/>
  <c r="D7" i="1"/>
  <c r="D8" i="1"/>
  <c r="D3" i="1"/>
  <c r="C9" i="1" s="1"/>
  <c r="D2" i="1"/>
  <c r="D17" i="10" l="1"/>
  <c r="D18" i="10"/>
  <c r="D16" i="10"/>
  <c r="C7" i="3"/>
  <c r="I19" i="3"/>
  <c r="C8" i="2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<sst xmlns="http://schemas.openxmlformats.org/spreadsheetml/2006/main" count="223" uniqueCount="117">
  <si>
    <t>نام بار</t>
  </si>
  <si>
    <t>وزن واحد حجم
 کیلوگرم بر مترمکعب</t>
  </si>
  <si>
    <t>ضخامت (Cm)</t>
  </si>
  <si>
    <t>وزن واحد سطح
کیلوگرم بر مترمربع</t>
  </si>
  <si>
    <t>موزاییک سیمانی</t>
  </si>
  <si>
    <t>ملات ماسه سیمان</t>
  </si>
  <si>
    <t>ایزوگام</t>
  </si>
  <si>
    <t>فوم بتن</t>
  </si>
  <si>
    <t>بلوک یونولیتی</t>
  </si>
  <si>
    <t>اندود گچ و خاک</t>
  </si>
  <si>
    <t>اندود گچ سفید</t>
  </si>
  <si>
    <t>مجموع</t>
  </si>
  <si>
    <t>کاربری</t>
  </si>
  <si>
    <t>حداقل بار 
    Super Dead</t>
  </si>
  <si>
    <t>مسکونی و اداری</t>
  </si>
  <si>
    <t xml:space="preserve">تجاری و پارکینگ </t>
  </si>
  <si>
    <t>سقف بام</t>
  </si>
  <si>
    <t>سرامیک</t>
  </si>
  <si>
    <t>بار مرده دیوار پیرامونی بدون نما</t>
  </si>
  <si>
    <t>آجرکاری با آجر مجوف و ملات ماسه سیمان</t>
  </si>
  <si>
    <t>آجرکاری با آجر مجوف و 
ملات ماسه سیمان</t>
  </si>
  <si>
    <t>پلاستر با ملات ماسه سیمان</t>
  </si>
  <si>
    <t>وزن واحد حجم
کیلوگرم بر مترمکعب</t>
  </si>
  <si>
    <t>در ارتفاع دیوار ضرب شود</t>
  </si>
  <si>
    <t>سنگ تراورتن</t>
  </si>
  <si>
    <t>در صد بازشو</t>
  </si>
  <si>
    <t>مجموع با احتساب بازشو</t>
  </si>
  <si>
    <t>بار مرده دیوار پیرامونی نمادار دارای بازشو</t>
  </si>
  <si>
    <t>حداقل بار Super Dead
دیوار پیرامونی نمادار و بدون نما</t>
  </si>
  <si>
    <t>دیوارهای داخلی
(تیغه ها)</t>
  </si>
  <si>
    <t>بار مرده دیوار داخلی بدون بازشو (جداکننده واحد ها)</t>
  </si>
  <si>
    <t>محاسبه بار مرده دیوار جان پناه</t>
  </si>
  <si>
    <t>نما سنگ مرمر</t>
  </si>
  <si>
    <t>آجر مجوف با ملات ماسه‌ سیمان</t>
  </si>
  <si>
    <t>سنگ فوقانی تراورتن</t>
  </si>
  <si>
    <t>جمع</t>
  </si>
  <si>
    <t>در ضخامت سنگ فوقانی تراورتن حاصلضرب ضخامت سنگ در عرض آنرا وارد کنید</t>
  </si>
  <si>
    <t>تهیه کننده : مهندس سامان قادری</t>
  </si>
  <si>
    <t>Pr =</t>
  </si>
  <si>
    <t>Is</t>
  </si>
  <si>
    <t>Cn</t>
  </si>
  <si>
    <t>Ch</t>
  </si>
  <si>
    <t>Cs</t>
  </si>
  <si>
    <t>Ps</t>
  </si>
  <si>
    <t>بار برف (شهر مریوان)</t>
  </si>
  <si>
    <t>صفحه مبحث ششم</t>
  </si>
  <si>
    <t xml:space="preserve">مقدار بار برف </t>
  </si>
  <si>
    <t>مقدار پارامترها</t>
  </si>
  <si>
    <t>گرانیت کف پله</t>
  </si>
  <si>
    <t>آجرکاری زیر کف پله</t>
  </si>
  <si>
    <t>ملات رگلاژ</t>
  </si>
  <si>
    <t>بتن رویه سقف</t>
  </si>
  <si>
    <t>اندود سفید کاری</t>
  </si>
  <si>
    <t>زاویه پله با سطح افق (درجه)</t>
  </si>
  <si>
    <t>مجموع با احتساب زاویه پله</t>
  </si>
  <si>
    <t>گرانیت پیشانی پله</t>
  </si>
  <si>
    <t>جزئیات محاسبه بار مٌرده سقف دال بتن آرمه</t>
  </si>
  <si>
    <t>مصالح</t>
  </si>
  <si>
    <t>بتن سبک با پوکه معدنی</t>
  </si>
  <si>
    <t>دال بتن آرمه</t>
  </si>
  <si>
    <t>اندود گچ سفیدکاری</t>
  </si>
  <si>
    <t>ضخامت Cm</t>
  </si>
  <si>
    <r>
      <t>kg/m</t>
    </r>
    <r>
      <rPr>
        <sz val="14"/>
        <color theme="1"/>
        <rFont val="Aptos Narrow"/>
        <family val="2"/>
      </rPr>
      <t>²</t>
    </r>
  </si>
  <si>
    <r>
      <t>kg/m</t>
    </r>
    <r>
      <rPr>
        <b/>
        <sz val="14"/>
        <color theme="1"/>
        <rFont val="Aptos Narrow"/>
        <family val="2"/>
      </rPr>
      <t>²</t>
    </r>
  </si>
  <si>
    <t xml:space="preserve">جمع </t>
  </si>
  <si>
    <r>
      <t>وزن مخصوص kg/m</t>
    </r>
    <r>
      <rPr>
        <sz val="11"/>
        <color theme="0"/>
        <rFont val="Aptos Narrow"/>
        <family val="2"/>
      </rPr>
      <t>³</t>
    </r>
  </si>
  <si>
    <r>
      <t>وزن واحد سطح kg/m</t>
    </r>
    <r>
      <rPr>
        <sz val="11"/>
        <color theme="0"/>
        <rFont val="Aptos Narrow"/>
        <family val="2"/>
      </rPr>
      <t>²</t>
    </r>
  </si>
  <si>
    <t>دال بتنی</t>
  </si>
  <si>
    <t>پروفیل فولادی(وزن واحد طول)</t>
  </si>
  <si>
    <t>سقف کاذب با اندود گچی</t>
  </si>
  <si>
    <t>فاصله دو پروفیل از هم (S)</t>
  </si>
  <si>
    <t>-</t>
  </si>
  <si>
    <t>IPE 180</t>
  </si>
  <si>
    <t xml:space="preserve"> 19 Kg/m</t>
  </si>
  <si>
    <t>وزن واحد طول پروفیل</t>
  </si>
  <si>
    <t>جزئیات محاسبه بار مٌرده سقف کامپوزیت</t>
  </si>
  <si>
    <t>کرومیت</t>
  </si>
  <si>
    <t>بتنی 17 کیلوگرمی</t>
  </si>
  <si>
    <t>پوکه ای 10 کیلوگرمی</t>
  </si>
  <si>
    <t xml:space="preserve">پلی استایرن </t>
  </si>
  <si>
    <t>گام اجرای کرومیت</t>
  </si>
  <si>
    <t>ارتفاع کرومیت</t>
  </si>
  <si>
    <t>بلوک (با فرض عرض 20 سانتی متری - در هر یک متر طول کرومیت 5 عدد بلوک قرار گیرد)</t>
  </si>
  <si>
    <t>kg/m²</t>
  </si>
  <si>
    <t>جمع برای بلوک پلی استایرن</t>
  </si>
  <si>
    <t>تیرچه دوبل</t>
  </si>
  <si>
    <t>دوبل برای بلوک بتنی و پوکه</t>
  </si>
  <si>
    <t>دوبل برای بلوک پلی استایرن</t>
  </si>
  <si>
    <t>دوبل</t>
  </si>
  <si>
    <t>ارتفاع تیرچه</t>
  </si>
  <si>
    <t>بتنی 10 کیلوگرمی</t>
  </si>
  <si>
    <t>پوکه ای 6 کیلوگرمی</t>
  </si>
  <si>
    <t>بلوک(با فرض عرض بلوک 20 سانتی متری-5عدد در متر طول تیرچه)</t>
  </si>
  <si>
    <t>جمع برای بلوک بتنی</t>
  </si>
  <si>
    <t>جمع برای بلوک پوکه</t>
  </si>
  <si>
    <t>عرشه فولادی</t>
  </si>
  <si>
    <t>پروفیل فولادی</t>
  </si>
  <si>
    <t>IPE 240</t>
  </si>
  <si>
    <r>
      <t>kg/m</t>
    </r>
    <r>
      <rPr>
        <b/>
        <sz val="11"/>
        <color theme="1"/>
        <rFont val="Aptos Narrow"/>
        <family val="2"/>
      </rPr>
      <t>²</t>
    </r>
  </si>
  <si>
    <t>تهیه کننده : مهندس سامان قادری
اینستاگرام : SamanGhaderiOmran</t>
  </si>
  <si>
    <t>جمع برای بلوک پوکه ای</t>
  </si>
  <si>
    <r>
      <t>kg/m</t>
    </r>
    <r>
      <rPr>
        <sz val="11"/>
        <color theme="5" tint="-0.499984740745262"/>
        <rFont val="Aptos Narrow"/>
        <family val="2"/>
      </rPr>
      <t>²</t>
    </r>
  </si>
  <si>
    <r>
      <t>kg/m</t>
    </r>
    <r>
      <rPr>
        <sz val="11"/>
        <color theme="9" tint="-0.499984740745262"/>
        <rFont val="Aptos Narrow"/>
        <family val="2"/>
      </rPr>
      <t>²</t>
    </r>
  </si>
  <si>
    <t>وزن واحد طول پروفیل 24 برابر 39 کیلوگرم بر متر طول (توسط کاربر باید محاسبه شود)</t>
  </si>
  <si>
    <t>مقایسه وزن واحد سطح انواع سقف</t>
  </si>
  <si>
    <t>نوع سقف</t>
  </si>
  <si>
    <t>سقف دال بتن آرمه</t>
  </si>
  <si>
    <t>ضخامت بتن Cm</t>
  </si>
  <si>
    <r>
      <t>وزن واحد سطح kg/m</t>
    </r>
    <r>
      <rPr>
        <sz val="12"/>
        <color theme="0"/>
        <rFont val="Aptos Narrow"/>
        <family val="2"/>
      </rPr>
      <t>²</t>
    </r>
  </si>
  <si>
    <t>سقف کامپوزیت</t>
  </si>
  <si>
    <t>سقف کرومیت با بلوک پلی استایرن</t>
  </si>
  <si>
    <t>سقف کرومیت با بلوک پوکه ای</t>
  </si>
  <si>
    <t>سقف کرومیت با بلوک بتنی</t>
  </si>
  <si>
    <t>سقف تیرچه بلوک با تیرچه دوبل(پلی استایرن)</t>
  </si>
  <si>
    <t>سقف تیرچه بلوک با تیرچه دوبل(پوکه ای)</t>
  </si>
  <si>
    <t>سقف تیرچه بلوک با تیرچه دوبل(بتنی)</t>
  </si>
  <si>
    <t>سقف عرشه فولادی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</si>
</sst>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0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1"/>
      <color theme="0"/>
      <name val="B Nazanin"/>
      <charset val="178"/>
    </font>
    <font>
      <b/>
      <sz val="14"/>
      <color theme="0"/>
      <name val="B Nazanin"/>
      <charset val="178"/>
    </font>
    <font>
      <sz val="11"/>
      <color rgb="FFC00000"/>
      <name val="B Nazanin"/>
      <charset val="178"/>
    </font>
    <font>
      <b/>
      <sz val="14"/>
      <color theme="9" tint="-0.499984740745262"/>
      <name val="B Nazanin"/>
      <charset val="178"/>
    </font>
    <font>
      <sz val="8.5"/>
      <color theme="1"/>
      <name val="B Nazanin"/>
      <charset val="178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Aptos Narrow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ptos Narrow"/>
      <family val="2"/>
    </font>
    <font>
      <sz val="11"/>
      <color theme="0"/>
      <name val="Aptos Narrow"/>
      <family val="2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1"/>
      <name val="Aptos Narrow"/>
      <family val="2"/>
    </font>
    <font>
      <sz val="8"/>
      <name val="Calibri"/>
      <family val="2"/>
      <scheme val="minor"/>
    </font>
    <font>
      <sz val="11"/>
      <color theme="5" tint="-0.499984740745262"/>
      <name val="Aptos Narrow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ptos Narrow"/>
      <family val="2"/>
    </font>
    <font>
      <sz val="11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ptos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5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3" fillId="10" borderId="1" xfId="0" applyFont="1" applyFill="1" applyBorder="1" applyAlignment="1" applyProtection="1">
      <alignment horizontal="center" vertical="center"/>
      <protection hidden="1"/>
    </xf>
    <xf numFmtId="0" fontId="1" fillId="10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Protection="1">
      <protection hidden="1"/>
    </xf>
    <xf numFmtId="0" fontId="0" fillId="13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5" fillId="12" borderId="1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15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1" fontId="0" fillId="15" borderId="1" xfId="0" applyNumberForma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1" fontId="0" fillId="4" borderId="1" xfId="0" applyNumberFormat="1" applyFill="1" applyBorder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0" fillId="15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164" fontId="1" fillId="6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7" fillId="8" borderId="2" xfId="0" applyFont="1" applyFill="1" applyBorder="1" applyAlignment="1" applyProtection="1">
      <alignment horizontal="center" vertical="center"/>
      <protection hidden="1"/>
    </xf>
    <xf numFmtId="0" fontId="7" fillId="8" borderId="3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top"/>
      <protection hidden="1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1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9" fillId="10" borderId="4" xfId="0" applyFont="1" applyFill="1" applyBorder="1" applyAlignment="1" applyProtection="1">
      <alignment horizontal="center" vertical="center" wrapText="1"/>
      <protection hidden="1"/>
    </xf>
    <xf numFmtId="0" fontId="9" fillId="10" borderId="0" xfId="0" applyFont="1" applyFill="1" applyAlignment="1" applyProtection="1">
      <alignment horizontal="center" vertical="center"/>
      <protection hidden="1"/>
    </xf>
    <xf numFmtId="0" fontId="1" fillId="10" borderId="0" xfId="0" applyFont="1" applyFill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1" fillId="7" borderId="7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0" fontId="2" fillId="5" borderId="8" xfId="0" applyFont="1" applyFill="1" applyBorder="1" applyAlignment="1" applyProtection="1">
      <alignment horizontal="center" vertical="center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hidden="1"/>
    </xf>
    <xf numFmtId="0" fontId="19" fillId="14" borderId="9" xfId="0" applyFont="1" applyFill="1" applyBorder="1" applyAlignment="1" applyProtection="1">
      <alignment horizontal="center" vertical="center"/>
      <protection hidden="1"/>
    </xf>
    <xf numFmtId="0" fontId="19" fillId="14" borderId="10" xfId="0" applyFont="1" applyFill="1" applyBorder="1" applyAlignment="1" applyProtection="1">
      <alignment horizontal="center" vertical="center"/>
      <protection hidden="1"/>
    </xf>
    <xf numFmtId="0" fontId="19" fillId="14" borderId="11" xfId="0" applyFont="1" applyFill="1" applyBorder="1" applyAlignment="1" applyProtection="1">
      <alignment horizontal="center" vertical="center"/>
      <protection hidden="1"/>
    </xf>
    <xf numFmtId="0" fontId="19" fillId="14" borderId="4" xfId="0" applyFont="1" applyFill="1" applyBorder="1" applyAlignment="1" applyProtection="1">
      <alignment horizontal="center" vertical="center"/>
      <protection hidden="1"/>
    </xf>
    <xf numFmtId="0" fontId="19" fillId="14" borderId="12" xfId="0" applyFont="1" applyFill="1" applyBorder="1" applyAlignment="1" applyProtection="1">
      <alignment horizontal="center" vertical="center"/>
      <protection hidden="1"/>
    </xf>
    <xf numFmtId="0" fontId="19" fillId="14" borderId="13" xfId="0" applyFont="1" applyFill="1" applyBorder="1" applyAlignment="1" applyProtection="1">
      <alignment horizontal="center" vertical="center"/>
      <protection hidden="1"/>
    </xf>
    <xf numFmtId="0" fontId="19" fillId="14" borderId="7" xfId="0" applyFont="1" applyFill="1" applyBorder="1" applyAlignment="1" applyProtection="1">
      <alignment horizontal="center" vertical="center"/>
      <protection hidden="1"/>
    </xf>
    <xf numFmtId="0" fontId="19" fillId="14" borderId="14" xfId="0" applyFont="1" applyFill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/>
      <protection hidden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19" fillId="14" borderId="1" xfId="0" applyFont="1" applyFill="1" applyBorder="1" applyAlignment="1" applyProtection="1">
      <alignment horizontal="center" vertical="center"/>
      <protection hidden="1"/>
    </xf>
    <xf numFmtId="1" fontId="19" fillId="14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indent="6"/>
      <protection hidden="1"/>
    </xf>
    <xf numFmtId="0" fontId="0" fillId="0" borderId="0" xfId="0" applyAlignment="1">
      <alignment horizontal="center"/>
    </xf>
    <xf numFmtId="1" fontId="23" fillId="0" borderId="4" xfId="0" applyNumberFormat="1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 applyAlignment="1" applyProtection="1">
      <alignment horizontal="right" vertical="center"/>
      <protection hidden="1"/>
    </xf>
    <xf numFmtId="0" fontId="24" fillId="14" borderId="1" xfId="0" applyFont="1" applyFill="1" applyBorder="1" applyAlignment="1" applyProtection="1">
      <alignment horizontal="center" vertical="center"/>
      <protection hidden="1"/>
    </xf>
    <xf numFmtId="1" fontId="24" fillId="14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right"/>
      <protection hidden="1"/>
    </xf>
    <xf numFmtId="0" fontId="29" fillId="0" borderId="0" xfId="0" applyFont="1" applyAlignment="1" applyProtection="1">
      <alignment horizontal="righ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29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top" wrapText="1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1" fontId="22" fillId="0" borderId="4" xfId="0" applyNumberFormat="1" applyFont="1" applyBorder="1" applyAlignment="1" applyProtection="1">
      <alignment horizontal="center"/>
      <protection hidden="1"/>
    </xf>
    <xf numFmtId="0" fontId="22" fillId="0" borderId="4" xfId="0" applyFont="1" applyBorder="1" applyAlignment="1" applyProtection="1">
      <alignment horizontal="center"/>
      <protection hidden="1"/>
    </xf>
    <xf numFmtId="1" fontId="2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1" fontId="31" fillId="0" borderId="0" xfId="0" applyNumberFormat="1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left" vertical="center"/>
      <protection hidden="1"/>
    </xf>
    <xf numFmtId="0" fontId="33" fillId="0" borderId="0" xfId="0" applyFont="1" applyAlignment="1">
      <alignment vertical="center"/>
    </xf>
    <xf numFmtId="0" fontId="15" fillId="0" borderId="0" xfId="0" applyFont="1"/>
    <xf numFmtId="0" fontId="34" fillId="0" borderId="0" xfId="0" applyFont="1" applyFill="1" applyAlignment="1">
      <alignment vertical="center"/>
    </xf>
    <xf numFmtId="1" fontId="15" fillId="0" borderId="0" xfId="0" applyNumberFormat="1" applyFont="1"/>
    <xf numFmtId="1" fontId="32" fillId="14" borderId="1" xfId="0" applyNumberFormat="1" applyFont="1" applyFill="1" applyBorder="1" applyAlignment="1" applyProtection="1">
      <alignment horizontal="center" vertical="center"/>
      <protection hidden="1"/>
    </xf>
    <xf numFmtId="1" fontId="15" fillId="0" borderId="0" xfId="0" applyNumberFormat="1" applyFont="1" applyProtection="1">
      <protection hidden="1"/>
    </xf>
    <xf numFmtId="0" fontId="34" fillId="16" borderId="1" xfId="0" applyFont="1" applyFill="1" applyBorder="1" applyAlignment="1" applyProtection="1">
      <alignment horizontal="center" vertical="center"/>
      <protection hidden="1"/>
    </xf>
    <xf numFmtId="0" fontId="35" fillId="17" borderId="1" xfId="0" applyFont="1" applyFill="1" applyBorder="1" applyAlignment="1" applyProtection="1">
      <alignment horizontal="center" vertical="center"/>
      <protection hidden="1"/>
    </xf>
    <xf numFmtId="0" fontId="0" fillId="18" borderId="1" xfId="0" applyFill="1" applyBorder="1" applyAlignment="1" applyProtection="1">
      <alignment horizontal="center" vertical="center"/>
      <protection hidden="1"/>
    </xf>
    <xf numFmtId="0" fontId="32" fillId="18" borderId="1" xfId="0" applyFont="1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/>
      <protection hidden="1"/>
    </xf>
    <xf numFmtId="0" fontId="32" fillId="14" borderId="1" xfId="0" applyFont="1" applyFill="1" applyBorder="1" applyAlignment="1" applyProtection="1">
      <alignment horizontal="center" vertical="center"/>
      <protection hidden="1"/>
    </xf>
    <xf numFmtId="0" fontId="0" fillId="19" borderId="1" xfId="0" applyFill="1" applyBorder="1" applyAlignment="1" applyProtection="1">
      <alignment horizontal="center" vertical="center"/>
      <protection hidden="1"/>
    </xf>
    <xf numFmtId="0" fontId="32" fillId="19" borderId="1" xfId="0" applyFont="1" applyFill="1" applyBorder="1" applyAlignment="1" applyProtection="1">
      <alignment horizontal="center" vertical="center"/>
      <protection hidden="1"/>
    </xf>
    <xf numFmtId="1" fontId="32" fillId="19" borderId="1" xfId="0" applyNumberFormat="1" applyFon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 applyProtection="1">
      <alignment horizontal="center" vertical="center"/>
      <protection hidden="1"/>
    </xf>
    <xf numFmtId="0" fontId="32" fillId="11" borderId="1" xfId="0" applyFont="1" applyFill="1" applyBorder="1" applyAlignment="1" applyProtection="1">
      <alignment horizontal="center" vertical="center"/>
      <protection hidden="1"/>
    </xf>
    <xf numFmtId="1" fontId="32" fillId="11" borderId="1" xfId="0" applyNumberFormat="1" applyFont="1" applyFill="1" applyBorder="1" applyAlignment="1" applyProtection="1">
      <alignment horizontal="center" vertical="center"/>
      <protection hidden="1"/>
    </xf>
    <xf numFmtId="0" fontId="0" fillId="20" borderId="1" xfId="0" applyFill="1" applyBorder="1" applyAlignment="1" applyProtection="1">
      <alignment horizontal="center" vertical="center"/>
      <protection hidden="1"/>
    </xf>
    <xf numFmtId="0" fontId="32" fillId="20" borderId="1" xfId="0" applyFont="1" applyFill="1" applyBorder="1" applyAlignment="1" applyProtection="1">
      <alignment horizontal="center" vertical="center"/>
      <protection hidden="1"/>
    </xf>
    <xf numFmtId="1" fontId="32" fillId="20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G"/><Relationship Id="rId1" Type="http://schemas.openxmlformats.org/officeDocument/2006/relationships/image" Target="../media/image1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929640</xdr:colOff>
      <xdr:row>8</xdr:row>
      <xdr:rowOff>22860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D890F4E-4F95-4757-A400-22B86DEB24AE}"/>
                </a:ext>
              </a:extLst>
            </xdr:cNvPr>
            <xdr:cNvSpPr txBox="1"/>
          </xdr:nvSpPr>
          <xdr:spPr>
            <a:xfrm>
              <a:off x="4671060" y="252222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D890F4E-4F95-4757-A400-22B86DEB24AE}"/>
                </a:ext>
              </a:extLst>
            </xdr:cNvPr>
            <xdr:cNvSpPr txBox="1"/>
          </xdr:nvSpPr>
          <xdr:spPr>
            <a:xfrm>
              <a:off x="4671060" y="252222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4448630</xdr:colOff>
      <xdr:row>0</xdr:row>
      <xdr:rowOff>2606041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C2931B-909C-0232-63D5-4310F9D9C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448630" cy="260604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236221</xdr:rowOff>
    </xdr:from>
    <xdr:to>
      <xdr:col>3</xdr:col>
      <xdr:colOff>670561</xdr:colOff>
      <xdr:row>0</xdr:row>
      <xdr:rowOff>2402882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88A98B-008E-FD20-2563-8D3DA101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081" y="236221"/>
          <a:ext cx="4404360" cy="21666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7219148</xdr:colOff>
      <xdr:row>0</xdr:row>
      <xdr:rowOff>3756660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ED6B10-C711-9E60-9E9B-75FF29D91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148" cy="3756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868680</xdr:colOff>
      <xdr:row>7</xdr:row>
      <xdr:rowOff>38100</xdr:rowOff>
    </xdr:from>
    <xdr:ext cx="839756" cy="2593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4EA49F6-DD3F-4AF2-A883-FB1DDE94CD67}"/>
                </a:ext>
              </a:extLst>
            </xdr:cNvPr>
            <xdr:cNvSpPr txBox="1"/>
          </xdr:nvSpPr>
          <xdr:spPr>
            <a:xfrm>
              <a:off x="4625340" y="2278380"/>
              <a:ext cx="839756" cy="2593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90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90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90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90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90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90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4EA49F6-DD3F-4AF2-A883-FB1DDE94CD67}"/>
                </a:ext>
              </a:extLst>
            </xdr:cNvPr>
            <xdr:cNvSpPr txBox="1"/>
          </xdr:nvSpPr>
          <xdr:spPr>
            <a:xfrm>
              <a:off x="4625340" y="2278380"/>
              <a:ext cx="839756" cy="2593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90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90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90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</a:t>
              </a:r>
              <a:r>
                <a:rPr lang="en-GB" sz="90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endParaRPr lang="en-GB" sz="90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714724</xdr:colOff>
      <xdr:row>6</xdr:row>
      <xdr:rowOff>33972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DCFC6F-E564-AC5C-0CDB-C79116B885EC}"/>
                </a:ext>
              </a:extLst>
            </xdr:cNvPr>
            <xdr:cNvSpPr txBox="1"/>
          </xdr:nvSpPr>
          <xdr:spPr>
            <a:xfrm>
              <a:off x="4684744" y="2335212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DCFC6F-E564-AC5C-0CDB-C79116B885EC}"/>
                </a:ext>
              </a:extLst>
            </xdr:cNvPr>
            <xdr:cNvSpPr txBox="1"/>
          </xdr:nvSpPr>
          <xdr:spPr>
            <a:xfrm>
              <a:off x="4684744" y="2335212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739140</xdr:colOff>
      <xdr:row>8</xdr:row>
      <xdr:rowOff>22860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2D5ABA5-0AF5-47AE-9714-4E6BC1F5BFE9}"/>
                </a:ext>
              </a:extLst>
            </xdr:cNvPr>
            <xdr:cNvSpPr txBox="1"/>
          </xdr:nvSpPr>
          <xdr:spPr>
            <a:xfrm>
              <a:off x="11178540" y="305562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2D5ABA5-0AF5-47AE-9714-4E6BC1F5BFE9}"/>
                </a:ext>
              </a:extLst>
            </xdr:cNvPr>
            <xdr:cNvSpPr txBox="1"/>
          </xdr:nvSpPr>
          <xdr:spPr>
            <a:xfrm>
              <a:off x="11178540" y="305562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10</xdr:col>
      <xdr:colOff>15240</xdr:colOff>
      <xdr:row>0</xdr:row>
      <xdr:rowOff>198120</xdr:rowOff>
    </xdr:from>
    <xdr:to>
      <xdr:col>13</xdr:col>
      <xdr:colOff>381000</xdr:colOff>
      <xdr:row>7</xdr:row>
      <xdr:rowOff>354664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BA8F6C-99FC-9F04-5986-8BD5DCBCC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9120" y="198120"/>
          <a:ext cx="2194560" cy="2823544"/>
        </a:xfrm>
        <a:prstGeom prst="rect">
          <a:avLst/>
        </a:prstGeom>
      </xdr:spPr>
    </xdr:pic>
    <xdr:clientData/>
  </xdr:twoCellAnchor>
  <xdr:twoCellAnchor editAs="oneCell">
    <xdr:from>
      <xdr:col>4</xdr:col>
      <xdr:colOff>60961</xdr:colOff>
      <xdr:row>0</xdr:row>
      <xdr:rowOff>175260</xdr:rowOff>
    </xdr:from>
    <xdr:to>
      <xdr:col>5</xdr:col>
      <xdr:colOff>598485</xdr:colOff>
      <xdr:row>6</xdr:row>
      <xdr:rowOff>91440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D106F8-7B88-FBBB-AB47-E66D0F25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1" y="175260"/>
          <a:ext cx="1528124" cy="2217420"/>
        </a:xfrm>
        <a:prstGeom prst="rect">
          <a:avLst/>
        </a:prstGeom>
      </xdr:spPr>
    </xdr:pic>
    <xdr:clientData/>
  </xdr:twoCellAnchor>
  <xdr:oneCellAnchor>
    <xdr:from>
      <xdr:col>3</xdr:col>
      <xdr:colOff>693420</xdr:colOff>
      <xdr:row>9</xdr:row>
      <xdr:rowOff>53340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ABDB5B1-A42B-4B95-A0AD-F435D7AA6C99}"/>
                </a:ext>
              </a:extLst>
            </xdr:cNvPr>
            <xdr:cNvSpPr txBox="1"/>
          </xdr:nvSpPr>
          <xdr:spPr>
            <a:xfrm>
              <a:off x="4663440" y="345186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accent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accent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accent1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accent1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accent1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accent1">
                    <a:lumMod val="50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ABDB5B1-A42B-4B95-A0AD-F435D7AA6C99}"/>
                </a:ext>
              </a:extLst>
            </xdr:cNvPr>
            <xdr:cNvSpPr txBox="1"/>
          </xdr:nvSpPr>
          <xdr:spPr>
            <a:xfrm>
              <a:off x="4663440" y="345186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50" b="0" i="0">
                  <a:solidFill>
                    <a:schemeClr val="accent1">
                      <a:lumMod val="50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accent1">
                      <a:lumMod val="50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accent1">
                      <a:lumMod val="50000"/>
                    </a:schemeClr>
                  </a:solidFill>
                  <a:latin typeface="Cambria Math" panose="02040503050406030204" pitchFamily="18" charset="0"/>
                </a:rPr>
                <a:t>𝑚^2</a:t>
              </a:r>
              <a:r>
                <a:rPr lang="en-GB" sz="1050" b="0" i="0">
                  <a:solidFill>
                    <a:schemeClr val="accent1">
                      <a:lumMod val="50000"/>
                    </a:schemeClr>
                  </a:solidFill>
                  <a:latin typeface="Cambria Math" panose="02040503050406030204" pitchFamily="18" charset="0"/>
                </a:rPr>
                <a:t> </a:t>
              </a:r>
              <a:endParaRPr lang="en-GB" sz="1050">
                <a:solidFill>
                  <a:schemeClr val="accent1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106680</xdr:colOff>
      <xdr:row>11</xdr:row>
      <xdr:rowOff>53340</xdr:rowOff>
    </xdr:from>
    <xdr:to>
      <xdr:col>5</xdr:col>
      <xdr:colOff>480060</xdr:colOff>
      <xdr:row>21</xdr:row>
      <xdr:rowOff>47713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726A353-0A22-EE5C-AFA7-BDBA997D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" y="3878580"/>
          <a:ext cx="5036820" cy="2127973"/>
        </a:xfrm>
        <a:prstGeom prst="rect">
          <a:avLst/>
        </a:prstGeom>
      </xdr:spPr>
    </xdr:pic>
    <xdr:clientData/>
  </xdr:twoCellAnchor>
  <xdr:oneCellAnchor>
    <xdr:from>
      <xdr:col>9</xdr:col>
      <xdr:colOff>746760</xdr:colOff>
      <xdr:row>18</xdr:row>
      <xdr:rowOff>53340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5D6C3C3-414D-40D8-A421-DD65BE1B41C4}"/>
                </a:ext>
              </a:extLst>
            </xdr:cNvPr>
            <xdr:cNvSpPr txBox="1"/>
          </xdr:nvSpPr>
          <xdr:spPr>
            <a:xfrm>
              <a:off x="11574780" y="537210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5D6C3C3-414D-40D8-A421-DD65BE1B41C4}"/>
                </a:ext>
              </a:extLst>
            </xdr:cNvPr>
            <xdr:cNvSpPr txBox="1"/>
          </xdr:nvSpPr>
          <xdr:spPr>
            <a:xfrm>
              <a:off x="11574780" y="537210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10</xdr:col>
      <xdr:colOff>99061</xdr:colOff>
      <xdr:row>11</xdr:row>
      <xdr:rowOff>15241</xdr:rowOff>
    </xdr:from>
    <xdr:to>
      <xdr:col>12</xdr:col>
      <xdr:colOff>151173</xdr:colOff>
      <xdr:row>20</xdr:row>
      <xdr:rowOff>22860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6564BEB-1FA7-B5F7-99F4-C327AB3C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861" y="3840481"/>
          <a:ext cx="1271312" cy="1927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0</xdr:row>
      <xdr:rowOff>114301</xdr:rowOff>
    </xdr:from>
    <xdr:to>
      <xdr:col>7</xdr:col>
      <xdr:colOff>619221</xdr:colOff>
      <xdr:row>8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CB30D1-C0A1-4700-757D-A1A6E30D0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320" y="114301"/>
          <a:ext cx="2432781" cy="2773680"/>
        </a:xfrm>
        <a:prstGeom prst="rect">
          <a:avLst/>
        </a:prstGeom>
      </xdr:spPr>
    </xdr:pic>
    <xdr:clientData/>
  </xdr:twoCellAnchor>
  <xdr:oneCellAnchor>
    <xdr:from>
      <xdr:col>3</xdr:col>
      <xdr:colOff>899160</xdr:colOff>
      <xdr:row>7</xdr:row>
      <xdr:rowOff>22860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B2C9FE5-EADE-4821-AB4A-B8FE3D91A2A2}"/>
                </a:ext>
              </a:extLst>
            </xdr:cNvPr>
            <xdr:cNvSpPr txBox="1"/>
          </xdr:nvSpPr>
          <xdr:spPr>
            <a:xfrm>
              <a:off x="4648200" y="227838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B2C9FE5-EADE-4821-AB4A-B8FE3D91A2A2}"/>
                </a:ext>
              </a:extLst>
            </xdr:cNvPr>
            <xdr:cNvSpPr txBox="1"/>
          </xdr:nvSpPr>
          <xdr:spPr>
            <a:xfrm>
              <a:off x="4648200" y="227838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4</xdr:row>
      <xdr:rowOff>45720</xdr:rowOff>
    </xdr:from>
    <xdr:ext cx="839756" cy="3067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4EB7C9-9C24-4CDC-90D8-64A614415EB4}"/>
                </a:ext>
              </a:extLst>
            </xdr:cNvPr>
            <xdr:cNvSpPr txBox="1"/>
          </xdr:nvSpPr>
          <xdr:spPr>
            <a:xfrm>
              <a:off x="3398520" y="1150620"/>
              <a:ext cx="839756" cy="306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𝑘𝑁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4EB7C9-9C24-4CDC-90D8-64A614415EB4}"/>
                </a:ext>
              </a:extLst>
            </xdr:cNvPr>
            <xdr:cNvSpPr txBox="1"/>
          </xdr:nvSpPr>
          <xdr:spPr>
            <a:xfrm>
              <a:off x="3398520" y="1150620"/>
              <a:ext cx="839756" cy="306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𝑘𝑁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91441</xdr:rowOff>
    </xdr:from>
    <xdr:to>
      <xdr:col>9</xdr:col>
      <xdr:colOff>538941</xdr:colOff>
      <xdr:row>9</xdr:row>
      <xdr:rowOff>236220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C1F4A9-4543-1057-A2CF-5F078650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6960" y="91441"/>
          <a:ext cx="3510741" cy="2758439"/>
        </a:xfrm>
        <a:prstGeom prst="rect">
          <a:avLst/>
        </a:prstGeom>
      </xdr:spPr>
    </xdr:pic>
    <xdr:clientData/>
  </xdr:twoCellAnchor>
  <xdr:oneCellAnchor>
    <xdr:from>
      <xdr:col>3</xdr:col>
      <xdr:colOff>1181100</xdr:colOff>
      <xdr:row>9</xdr:row>
      <xdr:rowOff>22860</xdr:rowOff>
    </xdr:from>
    <xdr:ext cx="839756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35C0193-08E6-4A73-B9FE-D8F7D313B81B}"/>
                </a:ext>
              </a:extLst>
            </xdr:cNvPr>
            <xdr:cNvSpPr txBox="1"/>
          </xdr:nvSpPr>
          <xdr:spPr>
            <a:xfrm>
              <a:off x="5516880" y="263652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05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50" b="0" i="1">
                            <a:solidFill>
                              <a:schemeClr val="bg1">
                                <a:lumMod val="8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𝐾𝑔</m:t>
                        </m:r>
                      </m:num>
                      <m:den>
                        <m:sSup>
                          <m:sSupPr>
                            <m:ctrlP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n-US" sz="1050" b="0" i="1">
                                <a:solidFill>
                                  <a:schemeClr val="bg1">
                                    <a:lumMod val="8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35C0193-08E6-4A73-B9FE-D8F7D313B81B}"/>
                </a:ext>
              </a:extLst>
            </xdr:cNvPr>
            <xdr:cNvSpPr txBox="1"/>
          </xdr:nvSpPr>
          <xdr:spPr>
            <a:xfrm>
              <a:off x="5516880" y="2636520"/>
              <a:ext cx="839756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𝐾𝑔</a:t>
              </a:r>
              <a:r>
                <a:rPr lang="en-GB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050" b="0" i="0">
                  <a:solidFill>
                    <a:schemeClr val="bg1">
                      <a:lumMod val="85000"/>
                    </a:schemeClr>
                  </a:solidFill>
                  <a:latin typeface="Cambria Math" panose="02040503050406030204" pitchFamily="18" charset="0"/>
                </a:rPr>
                <a:t>𝑚^2 </a:t>
              </a:r>
              <a:endParaRPr lang="en-GB" sz="1050">
                <a:solidFill>
                  <a:schemeClr val="bg1">
                    <a:lumMod val="8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4617720</xdr:colOff>
      <xdr:row>0</xdr:row>
      <xdr:rowOff>3787941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70BD68-CB78-6FF5-0FFD-C22006A1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17720" cy="37879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5372100</xdr:colOff>
      <xdr:row>0</xdr:row>
      <xdr:rowOff>4124215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772DE-0A8C-7D07-18EA-2BBF3ED2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72100" cy="41242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3139440</xdr:colOff>
      <xdr:row>0</xdr:row>
      <xdr:rowOff>2532019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4358C8-DD6B-0B8C-EC42-3265F182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9440" cy="25320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1</xdr:col>
      <xdr:colOff>4389876</xdr:colOff>
      <xdr:row>0</xdr:row>
      <xdr:rowOff>2537461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AC4E86-D0B0-03C2-57C6-24362047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"/>
          <a:ext cx="4389876" cy="253746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5</v>
    <v>0</v>
  </rv>
  <rv s="0">
    <v>5</v>
    <v>1</v>
  </rv>
  <rv s="0">
    <v>5</v>
    <v>2</v>
  </rv>
</rvData>
</file>

<file path=xl/richData/rdrichvaluestructure.xml><?xml version="1.0" encoding="utf-8"?>
<rvStructures xmlns="http://schemas.microsoft.com/office/spreadsheetml/2017/richdata" count="1">
  <s t="_localImage">
    <k n="CalcOrigin" t="i"/>
    <k n="_rvRel:LocalImageIdentifier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>
      <selection activeCell="C8" sqref="C8"/>
    </sheetView>
  </sheetViews>
  <sheetFormatPr defaultRowHeight="16.8" x14ac:dyDescent="0.3"/>
  <cols>
    <col min="1" max="1" width="17.6640625" style="1" customWidth="1"/>
    <col min="2" max="2" width="19.77734375" style="1" customWidth="1"/>
    <col min="3" max="3" width="17.109375" style="1" customWidth="1"/>
    <col min="4" max="4" width="21.33203125" style="1" customWidth="1"/>
    <col min="5" max="5" width="14.44140625" style="1" customWidth="1"/>
    <col min="6" max="6" width="14.109375" style="1" customWidth="1"/>
    <col min="7" max="16384" width="8.88671875" style="1"/>
  </cols>
  <sheetData>
    <row r="1" spans="1:6" ht="49.8" customHeight="1" x14ac:dyDescent="0.3">
      <c r="A1" s="6" t="s">
        <v>0</v>
      </c>
      <c r="B1" s="9" t="s">
        <v>1</v>
      </c>
      <c r="C1" s="6" t="s">
        <v>2</v>
      </c>
      <c r="D1" s="9" t="s">
        <v>3</v>
      </c>
      <c r="E1" s="7" t="s">
        <v>12</v>
      </c>
      <c r="F1" s="8" t="s">
        <v>13</v>
      </c>
    </row>
    <row r="2" spans="1:6" ht="21" customHeight="1" x14ac:dyDescent="0.3">
      <c r="A2" s="4" t="s">
        <v>4</v>
      </c>
      <c r="B2" s="4">
        <v>2250</v>
      </c>
      <c r="C2" s="2">
        <v>2</v>
      </c>
      <c r="D2" s="4">
        <f>(C2/100)*B2</f>
        <v>45</v>
      </c>
      <c r="E2" s="65" t="s">
        <v>14</v>
      </c>
      <c r="F2" s="66">
        <v>200</v>
      </c>
    </row>
    <row r="3" spans="1:6" ht="21" customHeight="1" x14ac:dyDescent="0.3">
      <c r="A3" s="10" t="s">
        <v>5</v>
      </c>
      <c r="B3" s="10">
        <v>2100</v>
      </c>
      <c r="C3" s="3">
        <v>3</v>
      </c>
      <c r="D3" s="5">
        <f t="shared" ref="D3:D8" si="0">(C3/100)*B3</f>
        <v>63</v>
      </c>
      <c r="E3" s="65"/>
      <c r="F3" s="65"/>
    </row>
    <row r="4" spans="1:6" ht="21" customHeight="1" x14ac:dyDescent="0.3">
      <c r="A4" s="4" t="s">
        <v>6</v>
      </c>
      <c r="B4" s="4"/>
      <c r="C4" s="2"/>
      <c r="D4" s="2">
        <v>5</v>
      </c>
      <c r="E4" s="65" t="s">
        <v>15</v>
      </c>
      <c r="F4" s="65">
        <v>250</v>
      </c>
    </row>
    <row r="5" spans="1:6" ht="21" customHeight="1" x14ac:dyDescent="0.3">
      <c r="A5" s="10" t="s">
        <v>7</v>
      </c>
      <c r="B5" s="10">
        <v>600</v>
      </c>
      <c r="C5" s="3">
        <v>10</v>
      </c>
      <c r="D5" s="5">
        <f t="shared" si="0"/>
        <v>60</v>
      </c>
      <c r="E5" s="65"/>
      <c r="F5" s="65"/>
    </row>
    <row r="6" spans="1:6" ht="21" customHeight="1" x14ac:dyDescent="0.3">
      <c r="A6" s="4" t="s">
        <v>8</v>
      </c>
      <c r="B6" s="4"/>
      <c r="C6" s="2"/>
      <c r="D6" s="2">
        <v>2</v>
      </c>
      <c r="E6" s="65" t="s">
        <v>16</v>
      </c>
      <c r="F6" s="65">
        <v>300</v>
      </c>
    </row>
    <row r="7" spans="1:6" ht="21" customHeight="1" x14ac:dyDescent="0.3">
      <c r="A7" s="10" t="s">
        <v>9</v>
      </c>
      <c r="B7" s="10">
        <v>1600</v>
      </c>
      <c r="C7" s="3">
        <v>2</v>
      </c>
      <c r="D7" s="5">
        <f t="shared" si="0"/>
        <v>32</v>
      </c>
      <c r="E7" s="65"/>
      <c r="F7" s="65"/>
    </row>
    <row r="8" spans="1:6" ht="21" customHeight="1" x14ac:dyDescent="0.3">
      <c r="A8" s="4" t="s">
        <v>10</v>
      </c>
      <c r="B8" s="4">
        <v>1300</v>
      </c>
      <c r="C8" s="2">
        <v>1</v>
      </c>
      <c r="D8" s="4">
        <f t="shared" si="0"/>
        <v>13</v>
      </c>
    </row>
    <row r="9" spans="1:6" ht="27" customHeight="1" x14ac:dyDescent="0.3">
      <c r="A9" s="64" t="s">
        <v>11</v>
      </c>
      <c r="B9" s="64"/>
      <c r="C9" s="64">
        <f>SUM(D2:D8)</f>
        <v>220</v>
      </c>
      <c r="D9" s="64"/>
    </row>
    <row r="10" spans="1:6" ht="21" customHeight="1" x14ac:dyDescent="0.3">
      <c r="A10" s="63" t="s">
        <v>37</v>
      </c>
      <c r="B10" s="63"/>
      <c r="C10" s="63"/>
      <c r="D10" s="63"/>
    </row>
    <row r="11" spans="1:6" ht="21" customHeight="1" x14ac:dyDescent="0.3"/>
    <row r="12" spans="1:6" ht="21" customHeight="1" x14ac:dyDescent="0.3"/>
    <row r="13" spans="1:6" ht="21" customHeight="1" x14ac:dyDescent="0.3"/>
    <row r="14" spans="1:6" ht="21" customHeight="1" x14ac:dyDescent="0.3"/>
    <row r="15" spans="1:6" ht="21" customHeight="1" x14ac:dyDescent="0.3"/>
    <row r="16" spans="1:6" ht="21" customHeight="1" x14ac:dyDescent="0.3"/>
    <row r="17" ht="21" customHeight="1" x14ac:dyDescent="0.3"/>
    <row r="18" ht="21" customHeight="1" x14ac:dyDescent="0.3"/>
    <row r="19" ht="21" customHeight="1" x14ac:dyDescent="0.3"/>
    <row r="20" ht="21" customHeight="1" x14ac:dyDescent="0.3"/>
    <row r="21" ht="21" customHeight="1" x14ac:dyDescent="0.3"/>
    <row r="22" ht="21" customHeight="1" x14ac:dyDescent="0.3"/>
    <row r="23" ht="21" customHeight="1" x14ac:dyDescent="0.3"/>
    <row r="24" ht="21" customHeight="1" x14ac:dyDescent="0.3"/>
    <row r="25" ht="21" customHeight="1" x14ac:dyDescent="0.3"/>
    <row r="26" ht="21" customHeight="1" x14ac:dyDescent="0.3"/>
  </sheetData>
  <sheetProtection algorithmName="SHA-512" hashValue="gQdAV5ggh/KN1O8nSjxSqzMDBqM1Cv/gT/cldaCrQ+ksIo9+JbxvluRoPqBb6Es+r1rY2hz7Ox+ni27YNw48eg==" saltValue="6x/SwP1baixB3iUEiwj7cA==" spinCount="100000" sheet="1" selectLockedCells="1"/>
  <mergeCells count="9">
    <mergeCell ref="A10:D10"/>
    <mergeCell ref="A9:B9"/>
    <mergeCell ref="C9:D9"/>
    <mergeCell ref="E2:E3"/>
    <mergeCell ref="F2:F3"/>
    <mergeCell ref="E4:E5"/>
    <mergeCell ref="F4:F5"/>
    <mergeCell ref="E6:E7"/>
    <mergeCell ref="F6:F7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49AE-0423-401E-B13E-F823D200F067}">
  <dimension ref="A1:K19"/>
  <sheetViews>
    <sheetView workbookViewId="0">
      <selection activeCell="E8" sqref="E8"/>
    </sheetView>
  </sheetViews>
  <sheetFormatPr defaultRowHeight="14.4" x14ac:dyDescent="0.3"/>
  <cols>
    <col min="1" max="1" width="64.88671875" customWidth="1"/>
    <col min="2" max="2" width="34.44140625" customWidth="1"/>
    <col min="3" max="3" width="20" customWidth="1"/>
    <col min="4" max="4" width="17.5546875" customWidth="1"/>
    <col min="5" max="5" width="11.109375" customWidth="1"/>
    <col min="6" max="6" width="18.44140625" customWidth="1"/>
    <col min="7" max="7" width="3.44140625" customWidth="1"/>
    <col min="8" max="8" width="8.21875" customWidth="1"/>
  </cols>
  <sheetData>
    <row r="1" spans="1:11" ht="207.6" customHeight="1" x14ac:dyDescent="0.3">
      <c r="A1" s="38" t="e" vm="3">
        <v>#VALUE!</v>
      </c>
      <c r="B1" s="138" t="s">
        <v>99</v>
      </c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3">
      <c r="C2" s="41" t="s">
        <v>57</v>
      </c>
      <c r="D2" s="41" t="s">
        <v>65</v>
      </c>
      <c r="E2" s="41" t="s">
        <v>61</v>
      </c>
      <c r="F2" s="41" t="s">
        <v>66</v>
      </c>
    </row>
    <row r="3" spans="1:11" x14ac:dyDescent="0.3">
      <c r="C3" s="44" t="s">
        <v>4</v>
      </c>
      <c r="D3" s="35">
        <v>2250</v>
      </c>
      <c r="E3" s="57">
        <v>2</v>
      </c>
      <c r="F3" s="44">
        <f>D3*(E3/100)</f>
        <v>45</v>
      </c>
    </row>
    <row r="4" spans="1:11" x14ac:dyDescent="0.3">
      <c r="C4" s="40" t="s">
        <v>5</v>
      </c>
      <c r="D4" s="34">
        <v>2100</v>
      </c>
      <c r="E4" s="43">
        <v>3</v>
      </c>
      <c r="F4" s="40">
        <f t="shared" ref="F4:F6" si="0">D4*(E4/100)</f>
        <v>63</v>
      </c>
    </row>
    <row r="5" spans="1:11" x14ac:dyDescent="0.3">
      <c r="C5" s="44" t="s">
        <v>58</v>
      </c>
      <c r="D5" s="35">
        <v>1300</v>
      </c>
      <c r="E5" s="57">
        <v>8</v>
      </c>
      <c r="F5" s="44">
        <f t="shared" si="0"/>
        <v>104</v>
      </c>
    </row>
    <row r="6" spans="1:11" x14ac:dyDescent="0.3">
      <c r="C6" s="40" t="s">
        <v>51</v>
      </c>
      <c r="D6" s="34">
        <v>2500</v>
      </c>
      <c r="E6" s="43">
        <v>5</v>
      </c>
      <c r="F6" s="40">
        <f t="shared" si="0"/>
        <v>125</v>
      </c>
      <c r="G6" s="55">
        <v>20</v>
      </c>
      <c r="H6" s="55" t="s">
        <v>89</v>
      </c>
    </row>
    <row r="7" spans="1:11" x14ac:dyDescent="0.3">
      <c r="B7" s="140" t="s">
        <v>85</v>
      </c>
      <c r="C7" s="44" t="s">
        <v>86</v>
      </c>
      <c r="D7" s="35">
        <v>2500</v>
      </c>
      <c r="E7" s="57">
        <v>10</v>
      </c>
      <c r="F7" s="46">
        <f>(G7*(E7/100)*(G6/100)*(D7))/0.6</f>
        <v>166.66666666666669</v>
      </c>
      <c r="G7" s="60">
        <v>2</v>
      </c>
      <c r="H7" s="56" t="s">
        <v>88</v>
      </c>
    </row>
    <row r="8" spans="1:11" x14ac:dyDescent="0.3">
      <c r="B8" s="140"/>
      <c r="C8" s="44" t="s">
        <v>87</v>
      </c>
      <c r="D8" s="35">
        <v>2500</v>
      </c>
      <c r="E8" s="57">
        <v>10</v>
      </c>
      <c r="F8" s="46">
        <f>(G8*(E8/100)*(G6/100)*(D8))/0.7</f>
        <v>142.85714285714289</v>
      </c>
      <c r="G8" s="60">
        <v>2</v>
      </c>
      <c r="H8" s="56" t="s">
        <v>88</v>
      </c>
    </row>
    <row r="9" spans="1:11" x14ac:dyDescent="0.3">
      <c r="B9" s="140" t="s">
        <v>92</v>
      </c>
      <c r="C9" s="45" t="s">
        <v>90</v>
      </c>
      <c r="D9" s="36">
        <v>10</v>
      </c>
      <c r="E9" s="58">
        <v>5</v>
      </c>
      <c r="F9" s="54">
        <f>((D9*E9)/0.6)</f>
        <v>83.333333333333343</v>
      </c>
    </row>
    <row r="10" spans="1:11" x14ac:dyDescent="0.3">
      <c r="B10" s="140"/>
      <c r="C10" s="45" t="s">
        <v>91</v>
      </c>
      <c r="D10" s="36">
        <v>6</v>
      </c>
      <c r="E10" s="58">
        <v>5</v>
      </c>
      <c r="F10" s="54">
        <f>((D10*E10)/0.6)</f>
        <v>50</v>
      </c>
    </row>
    <row r="11" spans="1:11" x14ac:dyDescent="0.3">
      <c r="B11" s="140"/>
      <c r="C11" s="45" t="s">
        <v>79</v>
      </c>
      <c r="D11" s="36">
        <v>20</v>
      </c>
      <c r="E11" s="58">
        <v>20</v>
      </c>
      <c r="F11" s="54">
        <f>(D11)*(E11/100)</f>
        <v>4</v>
      </c>
    </row>
    <row r="12" spans="1:11" x14ac:dyDescent="0.3">
      <c r="B12" s="37"/>
      <c r="C12" s="44" t="s">
        <v>9</v>
      </c>
      <c r="D12" s="35">
        <v>1600</v>
      </c>
      <c r="E12" s="57">
        <v>2</v>
      </c>
      <c r="F12" s="44">
        <f>D12*(E12/100)</f>
        <v>32</v>
      </c>
    </row>
    <row r="13" spans="1:11" x14ac:dyDescent="0.3">
      <c r="B13" s="37"/>
      <c r="C13" s="40" t="s">
        <v>52</v>
      </c>
      <c r="D13" s="34">
        <v>1300</v>
      </c>
      <c r="E13" s="43">
        <v>1</v>
      </c>
      <c r="F13" s="45">
        <f>D13*(E13/100)</f>
        <v>13</v>
      </c>
    </row>
    <row r="14" spans="1:11" x14ac:dyDescent="0.3">
      <c r="C14" s="126" t="s">
        <v>35</v>
      </c>
      <c r="D14" s="127">
        <f>SUM(F3:F13)</f>
        <v>828.857142857143</v>
      </c>
      <c r="E14" s="127"/>
      <c r="F14" s="127"/>
      <c r="G14" s="141" t="s">
        <v>63</v>
      </c>
      <c r="H14" s="141"/>
    </row>
    <row r="15" spans="1:11" x14ac:dyDescent="0.3">
      <c r="C15" s="126"/>
      <c r="D15" s="127"/>
      <c r="E15" s="127"/>
      <c r="F15" s="127"/>
      <c r="G15" s="141"/>
      <c r="H15" s="141"/>
    </row>
    <row r="16" spans="1:11" x14ac:dyDescent="0.3">
      <c r="C16" s="61" t="s">
        <v>84</v>
      </c>
      <c r="D16" s="142">
        <f>D14-F10-F9-F7</f>
        <v>528.85714285714289</v>
      </c>
      <c r="E16" s="143"/>
      <c r="F16" s="143"/>
      <c r="G16" s="141"/>
      <c r="H16" s="141"/>
    </row>
    <row r="17" spans="3:8" x14ac:dyDescent="0.3">
      <c r="C17" s="56" t="s">
        <v>93</v>
      </c>
      <c r="D17" s="144">
        <f>D14-F11-F10-F8</f>
        <v>632.00000000000011</v>
      </c>
      <c r="E17" s="145"/>
      <c r="F17" s="145"/>
      <c r="G17" s="141"/>
      <c r="H17" s="141"/>
    </row>
    <row r="18" spans="3:8" x14ac:dyDescent="0.3">
      <c r="C18" s="62" t="s">
        <v>94</v>
      </c>
      <c r="D18" s="146">
        <f>D14-F8-F9-F11</f>
        <v>598.66666666666674</v>
      </c>
      <c r="E18" s="147"/>
      <c r="F18" s="147"/>
      <c r="G18" s="141"/>
      <c r="H18" s="141"/>
    </row>
    <row r="19" spans="3:8" x14ac:dyDescent="0.3">
      <c r="D19" s="154">
        <f>D16</f>
        <v>528.85714285714289</v>
      </c>
      <c r="E19" s="154">
        <f>D18</f>
        <v>598.66666666666674</v>
      </c>
      <c r="F19" s="154">
        <f>D17</f>
        <v>632.00000000000011</v>
      </c>
    </row>
  </sheetData>
  <sheetProtection algorithmName="SHA-512" hashValue="07c5T1tmhALgm/+1UabWIw+J8t02N5uhv0IbwP0nPCZUY96CVxWYYyw5N4fRfReInHr5Y2H1YmWJ4uXCCoS91w==" saltValue="zyK/I4Ufd/gR+bsao7XYmQ==" spinCount="100000" sheet="1" objects="1" scenarios="1" selectLockedCells="1"/>
  <mergeCells count="9">
    <mergeCell ref="B1:K1"/>
    <mergeCell ref="B7:B8"/>
    <mergeCell ref="B9:B11"/>
    <mergeCell ref="G14:H18"/>
    <mergeCell ref="D16:F16"/>
    <mergeCell ref="D17:F17"/>
    <mergeCell ref="D18:F18"/>
    <mergeCell ref="C14:C15"/>
    <mergeCell ref="D14:F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41C3-5D38-405F-B7F5-99C439088819}">
  <dimension ref="A1:H12"/>
  <sheetViews>
    <sheetView workbookViewId="0">
      <selection activeCell="D3" sqref="D3"/>
    </sheetView>
  </sheetViews>
  <sheetFormatPr defaultRowHeight="14.4" x14ac:dyDescent="0.3"/>
  <cols>
    <col min="1" max="1" width="105.33203125" customWidth="1"/>
    <col min="2" max="2" width="18.44140625" customWidth="1"/>
    <col min="3" max="3" width="17.5546875" customWidth="1"/>
    <col min="4" max="4" width="12.44140625" customWidth="1"/>
    <col min="5" max="5" width="18.44140625" customWidth="1"/>
  </cols>
  <sheetData>
    <row r="1" spans="1:8" ht="297" customHeight="1" x14ac:dyDescent="0.3">
      <c r="A1" s="38"/>
      <c r="B1" s="123" t="s">
        <v>99</v>
      </c>
      <c r="C1" s="124"/>
      <c r="D1" s="124"/>
      <c r="E1" s="124"/>
      <c r="F1" s="124"/>
      <c r="G1" s="124"/>
      <c r="H1" s="124"/>
    </row>
    <row r="2" spans="1:8" x14ac:dyDescent="0.3">
      <c r="B2" s="41" t="s">
        <v>57</v>
      </c>
      <c r="C2" s="41" t="s">
        <v>65</v>
      </c>
      <c r="D2" s="41" t="s">
        <v>61</v>
      </c>
      <c r="E2" s="41" t="s">
        <v>66</v>
      </c>
    </row>
    <row r="3" spans="1:8" x14ac:dyDescent="0.3">
      <c r="B3" s="44" t="s">
        <v>4</v>
      </c>
      <c r="C3" s="44">
        <v>2250</v>
      </c>
      <c r="D3" s="57">
        <v>2</v>
      </c>
      <c r="E3" s="44">
        <f>C3*(D3/100)</f>
        <v>45</v>
      </c>
    </row>
    <row r="4" spans="1:8" x14ac:dyDescent="0.3">
      <c r="B4" s="40" t="s">
        <v>5</v>
      </c>
      <c r="C4" s="40">
        <v>2100</v>
      </c>
      <c r="D4" s="43">
        <v>3</v>
      </c>
      <c r="E4" s="40">
        <f t="shared" ref="E4:E6" si="0">C4*(D4/100)</f>
        <v>63</v>
      </c>
    </row>
    <row r="5" spans="1:8" x14ac:dyDescent="0.3">
      <c r="B5" s="44" t="s">
        <v>58</v>
      </c>
      <c r="C5" s="44">
        <v>1300</v>
      </c>
      <c r="D5" s="57">
        <v>8</v>
      </c>
      <c r="E5" s="44">
        <f t="shared" si="0"/>
        <v>104</v>
      </c>
    </row>
    <row r="6" spans="1:8" x14ac:dyDescent="0.3">
      <c r="B6" s="40" t="s">
        <v>67</v>
      </c>
      <c r="C6" s="40">
        <v>2500</v>
      </c>
      <c r="D6" s="43">
        <v>8.75</v>
      </c>
      <c r="E6" s="49">
        <f t="shared" si="0"/>
        <v>218.75</v>
      </c>
    </row>
    <row r="7" spans="1:8" x14ac:dyDescent="0.3">
      <c r="B7" s="44" t="s">
        <v>95</v>
      </c>
      <c r="C7" s="44">
        <v>10</v>
      </c>
      <c r="D7" s="57" t="s">
        <v>71</v>
      </c>
      <c r="E7" s="46">
        <f>C7</f>
        <v>10</v>
      </c>
    </row>
    <row r="8" spans="1:8" x14ac:dyDescent="0.3">
      <c r="A8" s="38" t="s">
        <v>103</v>
      </c>
      <c r="B8" s="40" t="s">
        <v>96</v>
      </c>
      <c r="C8" s="43" t="s">
        <v>97</v>
      </c>
      <c r="D8" s="43">
        <v>39</v>
      </c>
      <c r="E8" s="49">
        <f>D8/0.96</f>
        <v>40.625</v>
      </c>
    </row>
    <row r="9" spans="1:8" x14ac:dyDescent="0.3">
      <c r="B9" s="40" t="s">
        <v>69</v>
      </c>
      <c r="C9" s="40">
        <v>50</v>
      </c>
      <c r="D9" s="43"/>
      <c r="E9" s="49">
        <f>C9</f>
        <v>50</v>
      </c>
    </row>
    <row r="10" spans="1:8" x14ac:dyDescent="0.3">
      <c r="B10" s="126" t="s">
        <v>35</v>
      </c>
      <c r="C10" s="127">
        <f>SUM(E3:E9)</f>
        <v>531.375</v>
      </c>
      <c r="D10" s="127"/>
      <c r="E10" s="127"/>
      <c r="F10" s="148" t="s">
        <v>98</v>
      </c>
    </row>
    <row r="11" spans="1:8" x14ac:dyDescent="0.3">
      <c r="B11" s="126"/>
      <c r="C11" s="127"/>
      <c r="D11" s="127"/>
      <c r="E11" s="127"/>
      <c r="F11" s="148"/>
    </row>
    <row r="12" spans="1:8" x14ac:dyDescent="0.3">
      <c r="D12" s="154">
        <f>C10</f>
        <v>531.375</v>
      </c>
    </row>
  </sheetData>
  <sheetProtection algorithmName="SHA-512" hashValue="xbB6mSEZ86xbuGLyMmAe+Rq81F3Yf8JG9dd2PFWAvDd2sVabYChc5ud7xJwwAw1gKrx2T1Z9QlMmYs4VLMFJ8A==" saltValue="nWs76EUTaJt6BD/xwguq3Q==" spinCount="100000" sheet="1" objects="1" scenarios="1" selectLockedCells="1"/>
  <mergeCells count="4">
    <mergeCell ref="B10:B11"/>
    <mergeCell ref="C10:E11"/>
    <mergeCell ref="F10:F11"/>
    <mergeCell ref="B1:H1"/>
  </mergeCells>
  <pageMargins left="0.7" right="0.7" top="0.75" bottom="0.75" header="0.3" footer="0.3"/>
  <ignoredErrors>
    <ignoredError sqref="E8" 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D963-E793-4DCE-BE6D-B662A11E8E80}">
  <dimension ref="A1:M20"/>
  <sheetViews>
    <sheetView workbookViewId="0">
      <selection sqref="A1:C11"/>
    </sheetView>
  </sheetViews>
  <sheetFormatPr defaultRowHeight="14.4" x14ac:dyDescent="0.3"/>
  <cols>
    <col min="1" max="1" width="31.88671875" style="25" customWidth="1"/>
    <col min="2" max="2" width="17.5546875" style="25" customWidth="1"/>
    <col min="3" max="3" width="21.109375" style="25" customWidth="1"/>
    <col min="4" max="4" width="2.6640625" style="25" customWidth="1"/>
    <col min="5" max="16384" width="8.88671875" style="25"/>
  </cols>
  <sheetData>
    <row r="1" spans="1:13" ht="33" customHeight="1" x14ac:dyDescent="0.3">
      <c r="A1" s="155" t="s">
        <v>104</v>
      </c>
      <c r="B1" s="155"/>
      <c r="C1" s="155"/>
      <c r="D1" s="151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30" customHeight="1" x14ac:dyDescent="0.3">
      <c r="A2" s="156" t="s">
        <v>105</v>
      </c>
      <c r="B2" s="156" t="s">
        <v>107</v>
      </c>
      <c r="C2" s="156" t="s">
        <v>108</v>
      </c>
    </row>
    <row r="3" spans="1:13" ht="25.2" customHeight="1" x14ac:dyDescent="0.3">
      <c r="A3" s="157" t="s">
        <v>106</v>
      </c>
      <c r="B3" s="158">
        <f>'سقف دال'!D6</f>
        <v>15</v>
      </c>
      <c r="C3" s="158">
        <f>'سقف دال'!D15</f>
        <v>632</v>
      </c>
    </row>
    <row r="4" spans="1:13" ht="25.2" customHeight="1" x14ac:dyDescent="0.3">
      <c r="A4" s="159" t="s">
        <v>109</v>
      </c>
      <c r="B4" s="160">
        <f>'سقف کامپوزیت'!D6</f>
        <v>10</v>
      </c>
      <c r="C4" s="153">
        <f>'سقف کامپوزیت'!D12</f>
        <v>533.11111111111109</v>
      </c>
    </row>
    <row r="5" spans="1:13" ht="25.2" customHeight="1" x14ac:dyDescent="0.3">
      <c r="A5" s="161" t="s">
        <v>110</v>
      </c>
      <c r="B5" s="162">
        <f>'سقف کرومیت'!E6</f>
        <v>6</v>
      </c>
      <c r="C5" s="163">
        <f>'سقف کرومیت'!D18</f>
        <v>495.3333333333332</v>
      </c>
    </row>
    <row r="6" spans="1:13" ht="25.2" customHeight="1" x14ac:dyDescent="0.3">
      <c r="A6" s="161" t="s">
        <v>111</v>
      </c>
      <c r="B6" s="162">
        <f>'سقف کرومیت'!E6</f>
        <v>6</v>
      </c>
      <c r="C6" s="163">
        <f>'سقف کرومیت'!E18</f>
        <v>556.99999999999989</v>
      </c>
    </row>
    <row r="7" spans="1:13" ht="25.2" customHeight="1" x14ac:dyDescent="0.3">
      <c r="A7" s="161" t="s">
        <v>112</v>
      </c>
      <c r="B7" s="162">
        <f>'سقف کرومیت'!E6</f>
        <v>6</v>
      </c>
      <c r="C7" s="163">
        <f>'سقف کرومیت'!F18</f>
        <v>603.66666666666663</v>
      </c>
    </row>
    <row r="8" spans="1:13" ht="25.2" customHeight="1" x14ac:dyDescent="0.3">
      <c r="A8" s="164" t="s">
        <v>113</v>
      </c>
      <c r="B8" s="165">
        <f>'سقف تیرچه'!E6</f>
        <v>5</v>
      </c>
      <c r="C8" s="166">
        <f>'سقف تیرچه'!D19</f>
        <v>528.85714285714289</v>
      </c>
    </row>
    <row r="9" spans="1:13" ht="25.2" customHeight="1" x14ac:dyDescent="0.3">
      <c r="A9" s="164" t="s">
        <v>114</v>
      </c>
      <c r="B9" s="165">
        <f>'سقف تیرچه'!E6</f>
        <v>5</v>
      </c>
      <c r="C9" s="166">
        <f>'سقف تیرچه'!E19</f>
        <v>598.66666666666674</v>
      </c>
    </row>
    <row r="10" spans="1:13" ht="25.2" customHeight="1" x14ac:dyDescent="0.3">
      <c r="A10" s="164" t="s">
        <v>115</v>
      </c>
      <c r="B10" s="165">
        <f>'سقف تیرچه'!E6</f>
        <v>5</v>
      </c>
      <c r="C10" s="166">
        <f>'سقف تیرچه'!F19</f>
        <v>632.00000000000011</v>
      </c>
    </row>
    <row r="11" spans="1:13" ht="25.2" customHeight="1" x14ac:dyDescent="0.3">
      <c r="A11" s="167" t="s">
        <v>116</v>
      </c>
      <c r="B11" s="168">
        <f>'سقف عرشه فولادی'!D6</f>
        <v>8.75</v>
      </c>
      <c r="C11" s="169">
        <f>'سقف عرشه فولادی'!D12</f>
        <v>531.375</v>
      </c>
    </row>
    <row r="12" spans="1:13" ht="20.399999999999999" customHeight="1" x14ac:dyDescent="0.3"/>
    <row r="13" spans="1:13" ht="20.399999999999999" customHeight="1" x14ac:dyDescent="0.3"/>
    <row r="14" spans="1:13" ht="20.399999999999999" customHeight="1" x14ac:dyDescent="0.3"/>
    <row r="15" spans="1:13" ht="20.399999999999999" customHeight="1" x14ac:dyDescent="0.3"/>
    <row r="16" spans="1:13" ht="20.399999999999999" customHeight="1" x14ac:dyDescent="0.3"/>
    <row r="17" ht="20.399999999999999" customHeight="1" x14ac:dyDescent="0.3"/>
    <row r="18" ht="20.399999999999999" customHeight="1" x14ac:dyDescent="0.3"/>
    <row r="19" ht="20.399999999999999" customHeight="1" x14ac:dyDescent="0.3"/>
    <row r="20" ht="20.399999999999999" customHeight="1" x14ac:dyDescent="0.3"/>
  </sheetData>
  <sheetProtection algorithmName="SHA-512" hashValue="V5sqmxCJ4EYf5V2VjszIcfzGqXQUBQSpBf8XAg+WRuZqOIyX0EDpfH4BhXd4d6MoI4yIXbJ05RNgaj0Qi/GGJA==" saltValue="4ZMtf0lQEFOdVHgP7OYAJw==" spinCount="100000" sheet="1" objects="1" scenarios="1" selectLockedCells="1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5B26-9567-410D-85DD-E448B7B58F7D}">
  <dimension ref="A1:F9"/>
  <sheetViews>
    <sheetView workbookViewId="0">
      <selection activeCell="C6" sqref="C6"/>
    </sheetView>
  </sheetViews>
  <sheetFormatPr defaultRowHeight="14.4" x14ac:dyDescent="0.3"/>
  <cols>
    <col min="1" max="1" width="17.6640625" customWidth="1"/>
    <col min="2" max="2" width="20" customWidth="1"/>
    <col min="3" max="3" width="17.109375" customWidth="1"/>
    <col min="4" max="4" width="21.21875" customWidth="1"/>
    <col min="5" max="5" width="14.44140625" customWidth="1"/>
    <col min="6" max="6" width="14.109375" customWidth="1"/>
  </cols>
  <sheetData>
    <row r="1" spans="1:6" ht="49.8" customHeight="1" x14ac:dyDescent="0.3">
      <c r="A1" s="11" t="s">
        <v>0</v>
      </c>
      <c r="B1" s="12" t="s">
        <v>1</v>
      </c>
      <c r="C1" s="11" t="s">
        <v>2</v>
      </c>
      <c r="D1" s="12" t="s">
        <v>3</v>
      </c>
      <c r="E1" s="7" t="s">
        <v>12</v>
      </c>
      <c r="F1" s="8" t="s">
        <v>13</v>
      </c>
    </row>
    <row r="2" spans="1:6" ht="21.6" customHeight="1" x14ac:dyDescent="0.3">
      <c r="A2" s="4" t="s">
        <v>17</v>
      </c>
      <c r="B2" s="4">
        <v>2100</v>
      </c>
      <c r="C2" s="2">
        <v>1</v>
      </c>
      <c r="D2" s="4">
        <f>(C2/100)*B2</f>
        <v>21</v>
      </c>
      <c r="E2" s="65" t="s">
        <v>14</v>
      </c>
      <c r="F2" s="66">
        <v>200</v>
      </c>
    </row>
    <row r="3" spans="1:6" ht="21" customHeight="1" x14ac:dyDescent="0.3">
      <c r="A3" s="10" t="s">
        <v>5</v>
      </c>
      <c r="B3" s="10">
        <v>2100</v>
      </c>
      <c r="C3" s="3">
        <v>3</v>
      </c>
      <c r="D3" s="5">
        <f t="shared" ref="D3:D7" si="0">(C3/100)*B3</f>
        <v>63</v>
      </c>
      <c r="E3" s="65"/>
      <c r="F3" s="65"/>
    </row>
    <row r="4" spans="1:6" ht="21" customHeight="1" x14ac:dyDescent="0.3">
      <c r="A4" s="4" t="s">
        <v>7</v>
      </c>
      <c r="B4" s="4">
        <v>600</v>
      </c>
      <c r="C4" s="2">
        <v>10</v>
      </c>
      <c r="D4" s="4">
        <f t="shared" si="0"/>
        <v>60</v>
      </c>
      <c r="E4" s="65" t="s">
        <v>15</v>
      </c>
      <c r="F4" s="65">
        <v>250</v>
      </c>
    </row>
    <row r="5" spans="1:6" ht="21" customHeight="1" x14ac:dyDescent="0.3">
      <c r="A5" s="10" t="s">
        <v>8</v>
      </c>
      <c r="B5" s="10"/>
      <c r="C5" s="3"/>
      <c r="D5" s="13">
        <v>2</v>
      </c>
      <c r="E5" s="65"/>
      <c r="F5" s="65"/>
    </row>
    <row r="6" spans="1:6" ht="21" customHeight="1" x14ac:dyDescent="0.3">
      <c r="A6" s="4" t="s">
        <v>9</v>
      </c>
      <c r="B6" s="4">
        <v>1600</v>
      </c>
      <c r="C6" s="2">
        <v>2</v>
      </c>
      <c r="D6" s="4">
        <f t="shared" si="0"/>
        <v>32</v>
      </c>
      <c r="E6" s="65" t="s">
        <v>16</v>
      </c>
      <c r="F6" s="65">
        <v>300</v>
      </c>
    </row>
    <row r="7" spans="1:6" ht="21" customHeight="1" x14ac:dyDescent="0.3">
      <c r="A7" s="10" t="s">
        <v>10</v>
      </c>
      <c r="B7" s="10">
        <v>1300</v>
      </c>
      <c r="C7" s="3">
        <v>1</v>
      </c>
      <c r="D7" s="5">
        <f t="shared" si="0"/>
        <v>13</v>
      </c>
      <c r="E7" s="65"/>
      <c r="F7" s="65"/>
    </row>
    <row r="8" spans="1:6" ht="27" customHeight="1" x14ac:dyDescent="0.3">
      <c r="A8" s="64" t="s">
        <v>11</v>
      </c>
      <c r="B8" s="64"/>
      <c r="C8" s="64">
        <f>SUM(D2:D7)</f>
        <v>191</v>
      </c>
      <c r="D8" s="64"/>
    </row>
    <row r="9" spans="1:6" x14ac:dyDescent="0.3">
      <c r="A9" s="67" t="s">
        <v>37</v>
      </c>
      <c r="B9" s="67"/>
      <c r="C9" s="67"/>
      <c r="D9" s="67"/>
    </row>
  </sheetData>
  <sheetProtection algorithmName="SHA-512" hashValue="h4c6QthArc2BtzWBy5yYnC2pdlYwGAlwWj1WU7ffrPq7KSOhIDjB/7FDCVZxhrwQtMo3s0DVj0FZFs7k+ObSgA==" saltValue="luA5rqhsZqk9C9NwmN86Qg==" spinCount="100000" sheet="1" selectLockedCells="1"/>
  <mergeCells count="9">
    <mergeCell ref="A9:D9"/>
    <mergeCell ref="A8:B8"/>
    <mergeCell ref="C8:D8"/>
    <mergeCell ref="E2:E3"/>
    <mergeCell ref="F2:F3"/>
    <mergeCell ref="E4:E5"/>
    <mergeCell ref="F4:F5"/>
    <mergeCell ref="E6:E7"/>
    <mergeCell ref="F6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1448-D464-4253-B373-504EB515F1B6}">
  <dimension ref="A1:N22"/>
  <sheetViews>
    <sheetView workbookViewId="0">
      <selection activeCell="C6" sqref="C6"/>
    </sheetView>
  </sheetViews>
  <sheetFormatPr defaultRowHeight="16.8" x14ac:dyDescent="0.3"/>
  <cols>
    <col min="1" max="1" width="23.109375" style="1" customWidth="1"/>
    <col min="2" max="2" width="21.5546875" style="1" customWidth="1"/>
    <col min="3" max="3" width="13.21875" style="1" customWidth="1"/>
    <col min="4" max="4" width="18.77734375" style="1" customWidth="1"/>
    <col min="5" max="5" width="14.44140625" style="1" customWidth="1"/>
    <col min="6" max="6" width="8.88671875" style="1"/>
    <col min="7" max="7" width="23.109375" style="1" customWidth="1"/>
    <col min="8" max="8" width="21.44140625" style="1" customWidth="1"/>
    <col min="9" max="9" width="13.33203125" style="1" customWidth="1"/>
    <col min="10" max="10" width="18.77734375" style="1" customWidth="1"/>
    <col min="11" max="16384" width="8.88671875" style="1"/>
  </cols>
  <sheetData>
    <row r="1" spans="1:14" ht="28.8" customHeight="1" x14ac:dyDescent="0.3">
      <c r="A1" s="71" t="s">
        <v>18</v>
      </c>
      <c r="B1" s="71"/>
      <c r="C1" s="71"/>
      <c r="D1" s="71"/>
      <c r="E1" s="69"/>
      <c r="F1" s="80"/>
      <c r="G1" s="71" t="s">
        <v>27</v>
      </c>
      <c r="H1" s="71"/>
      <c r="I1" s="71"/>
      <c r="J1" s="71"/>
      <c r="K1" s="68"/>
      <c r="L1" s="69"/>
      <c r="M1" s="69"/>
      <c r="N1" s="69"/>
    </row>
    <row r="2" spans="1:14" ht="37.200000000000003" customHeight="1" x14ac:dyDescent="0.3">
      <c r="A2" s="14" t="s">
        <v>0</v>
      </c>
      <c r="B2" s="15" t="s">
        <v>22</v>
      </c>
      <c r="C2" s="14" t="s">
        <v>2</v>
      </c>
      <c r="D2" s="15" t="s">
        <v>3</v>
      </c>
      <c r="E2" s="69"/>
      <c r="F2" s="80"/>
      <c r="G2" s="14" t="s">
        <v>0</v>
      </c>
      <c r="H2" s="15" t="s">
        <v>22</v>
      </c>
      <c r="I2" s="14" t="s">
        <v>2</v>
      </c>
      <c r="J2" s="15" t="s">
        <v>3</v>
      </c>
      <c r="K2" s="68"/>
      <c r="L2" s="69"/>
      <c r="M2" s="69"/>
      <c r="N2" s="69"/>
    </row>
    <row r="3" spans="1:14" ht="28.8" customHeight="1" x14ac:dyDescent="0.3">
      <c r="A3" s="16" t="s">
        <v>9</v>
      </c>
      <c r="B3" s="16">
        <v>1600</v>
      </c>
      <c r="C3" s="18">
        <v>2</v>
      </c>
      <c r="D3" s="16">
        <f>(C3/100)*B3</f>
        <v>32</v>
      </c>
      <c r="E3" s="69"/>
      <c r="F3" s="80"/>
      <c r="G3" s="16" t="s">
        <v>9</v>
      </c>
      <c r="H3" s="16">
        <v>1600</v>
      </c>
      <c r="I3" s="18">
        <v>2</v>
      </c>
      <c r="J3" s="16">
        <f>(I3/100)*H3</f>
        <v>32</v>
      </c>
      <c r="K3" s="68"/>
      <c r="L3" s="69"/>
      <c r="M3" s="69"/>
      <c r="N3" s="69"/>
    </row>
    <row r="4" spans="1:14" ht="28.8" customHeight="1" x14ac:dyDescent="0.3">
      <c r="A4" s="20" t="s">
        <v>10</v>
      </c>
      <c r="B4" s="20">
        <v>1300</v>
      </c>
      <c r="C4" s="21">
        <v>1</v>
      </c>
      <c r="D4" s="20">
        <f t="shared" ref="D4:D6" si="0">(C4/100)*B4</f>
        <v>13</v>
      </c>
      <c r="E4" s="69"/>
      <c r="F4" s="80"/>
      <c r="G4" s="20" t="s">
        <v>10</v>
      </c>
      <c r="H4" s="20">
        <v>1300</v>
      </c>
      <c r="I4" s="21">
        <v>1</v>
      </c>
      <c r="J4" s="20">
        <f t="shared" ref="J4:J7" si="1">(I4/100)*H4</f>
        <v>13</v>
      </c>
      <c r="K4" s="68"/>
      <c r="L4" s="69"/>
      <c r="M4" s="69"/>
      <c r="N4" s="69"/>
    </row>
    <row r="5" spans="1:14" ht="28.8" customHeight="1" x14ac:dyDescent="0.3">
      <c r="A5" s="17" t="s">
        <v>20</v>
      </c>
      <c r="B5" s="16">
        <v>850</v>
      </c>
      <c r="C5" s="18">
        <v>20</v>
      </c>
      <c r="D5" s="16">
        <f t="shared" si="0"/>
        <v>170</v>
      </c>
      <c r="E5" s="69"/>
      <c r="F5" s="80"/>
      <c r="G5" s="17" t="s">
        <v>20</v>
      </c>
      <c r="H5" s="16">
        <v>850</v>
      </c>
      <c r="I5" s="18">
        <v>20</v>
      </c>
      <c r="J5" s="16">
        <f t="shared" si="1"/>
        <v>170</v>
      </c>
      <c r="K5" s="68"/>
      <c r="L5" s="69"/>
      <c r="M5" s="69"/>
      <c r="N5" s="69"/>
    </row>
    <row r="6" spans="1:14" ht="28.8" customHeight="1" x14ac:dyDescent="0.3">
      <c r="A6" s="20" t="s">
        <v>21</v>
      </c>
      <c r="B6" s="20">
        <v>2100</v>
      </c>
      <c r="C6" s="21">
        <v>3</v>
      </c>
      <c r="D6" s="20">
        <f t="shared" si="0"/>
        <v>63</v>
      </c>
      <c r="E6" s="69"/>
      <c r="F6" s="80"/>
      <c r="G6" s="20" t="s">
        <v>5</v>
      </c>
      <c r="H6" s="20">
        <v>2100</v>
      </c>
      <c r="I6" s="21">
        <v>3</v>
      </c>
      <c r="J6" s="20">
        <f t="shared" si="1"/>
        <v>63</v>
      </c>
      <c r="K6" s="68"/>
      <c r="L6" s="69"/>
      <c r="M6" s="69"/>
      <c r="N6" s="69"/>
    </row>
    <row r="7" spans="1:14" ht="28.8" customHeight="1" x14ac:dyDescent="0.3">
      <c r="A7" s="72" t="s">
        <v>11</v>
      </c>
      <c r="B7" s="73"/>
      <c r="C7" s="72">
        <f>SUM(D3:D6)</f>
        <v>278</v>
      </c>
      <c r="D7" s="73"/>
      <c r="E7" s="69"/>
      <c r="F7" s="80"/>
      <c r="G7" s="16" t="s">
        <v>24</v>
      </c>
      <c r="H7" s="16">
        <v>2400</v>
      </c>
      <c r="I7" s="18">
        <v>2.5</v>
      </c>
      <c r="J7" s="16">
        <f t="shared" si="1"/>
        <v>60</v>
      </c>
      <c r="K7" s="68"/>
      <c r="L7" s="69"/>
      <c r="M7" s="69"/>
      <c r="N7" s="69"/>
    </row>
    <row r="8" spans="1:14" ht="28.8" customHeight="1" x14ac:dyDescent="0.3">
      <c r="C8" s="74" t="s">
        <v>23</v>
      </c>
      <c r="D8" s="74"/>
      <c r="E8" s="69"/>
      <c r="F8" s="80"/>
      <c r="G8" s="75" t="s">
        <v>25</v>
      </c>
      <c r="H8" s="75"/>
      <c r="I8" s="78">
        <v>30</v>
      </c>
      <c r="J8" s="78"/>
      <c r="K8" s="68"/>
      <c r="L8" s="69"/>
      <c r="M8" s="69"/>
      <c r="N8" s="69"/>
    </row>
    <row r="9" spans="1:14" ht="28.8" customHeight="1" x14ac:dyDescent="0.3">
      <c r="A9" s="76" t="s">
        <v>37</v>
      </c>
      <c r="B9" s="76"/>
      <c r="C9" s="76"/>
      <c r="D9" s="76"/>
      <c r="E9" s="69"/>
      <c r="F9" s="80"/>
      <c r="G9" s="77" t="s">
        <v>26</v>
      </c>
      <c r="H9" s="77"/>
      <c r="I9" s="79">
        <f>CEILING((SUM(J3:J7))*(1-(I8/100)),5)</f>
        <v>240</v>
      </c>
      <c r="J9" s="79"/>
      <c r="K9" s="68"/>
      <c r="L9" s="69"/>
      <c r="M9" s="69"/>
      <c r="N9" s="69"/>
    </row>
    <row r="10" spans="1:14" x14ac:dyDescent="0.3">
      <c r="A10" s="81" t="s">
        <v>28</v>
      </c>
      <c r="B10" s="82"/>
      <c r="C10" s="70">
        <v>220</v>
      </c>
      <c r="D10" s="70"/>
      <c r="I10" s="74" t="s">
        <v>23</v>
      </c>
      <c r="J10" s="74"/>
    </row>
    <row r="11" spans="1:14" x14ac:dyDescent="0.3">
      <c r="A11" s="82"/>
      <c r="B11" s="82"/>
      <c r="C11" s="70"/>
      <c r="D11" s="70"/>
    </row>
    <row r="12" spans="1:14" x14ac:dyDescent="0.3">
      <c r="A12" s="83" t="s">
        <v>29</v>
      </c>
      <c r="B12" s="85"/>
      <c r="C12" s="85"/>
      <c r="D12" s="85"/>
      <c r="E12" s="85"/>
      <c r="F12" s="85"/>
      <c r="G12" s="86" t="s">
        <v>30</v>
      </c>
      <c r="H12" s="86"/>
      <c r="I12" s="86"/>
      <c r="J12" s="86"/>
      <c r="K12" s="68"/>
      <c r="L12" s="69"/>
      <c r="M12" s="69"/>
      <c r="N12" s="69"/>
    </row>
    <row r="13" spans="1:14" x14ac:dyDescent="0.3">
      <c r="A13" s="84"/>
      <c r="B13" s="85"/>
      <c r="C13" s="85"/>
      <c r="D13" s="85"/>
      <c r="E13" s="85"/>
      <c r="F13" s="85"/>
      <c r="G13" s="86"/>
      <c r="H13" s="86"/>
      <c r="I13" s="86"/>
      <c r="J13" s="86"/>
      <c r="K13" s="68"/>
      <c r="L13" s="69"/>
      <c r="M13" s="69"/>
      <c r="N13" s="69"/>
    </row>
    <row r="14" spans="1:14" x14ac:dyDescent="0.3">
      <c r="A14" s="84"/>
      <c r="B14" s="85"/>
      <c r="C14" s="85"/>
      <c r="D14" s="85"/>
      <c r="E14" s="85"/>
      <c r="F14" s="85"/>
      <c r="G14" s="87" t="s">
        <v>0</v>
      </c>
      <c r="H14" s="88" t="s">
        <v>22</v>
      </c>
      <c r="I14" s="87" t="s">
        <v>2</v>
      </c>
      <c r="J14" s="88" t="s">
        <v>3</v>
      </c>
      <c r="K14" s="68"/>
      <c r="L14" s="69"/>
      <c r="M14" s="69"/>
      <c r="N14" s="69"/>
    </row>
    <row r="15" spans="1:14" x14ac:dyDescent="0.3">
      <c r="A15" s="84"/>
      <c r="B15" s="85"/>
      <c r="C15" s="85"/>
      <c r="D15" s="85"/>
      <c r="E15" s="85"/>
      <c r="F15" s="85"/>
      <c r="G15" s="87"/>
      <c r="H15" s="87"/>
      <c r="I15" s="87"/>
      <c r="J15" s="87"/>
      <c r="K15" s="68"/>
      <c r="L15" s="69"/>
      <c r="M15" s="69"/>
      <c r="N15" s="69"/>
    </row>
    <row r="16" spans="1:14" x14ac:dyDescent="0.3">
      <c r="A16" s="84"/>
      <c r="B16" s="85"/>
      <c r="C16" s="85"/>
      <c r="D16" s="85"/>
      <c r="E16" s="85"/>
      <c r="F16" s="85"/>
      <c r="G16" s="16" t="s">
        <v>9</v>
      </c>
      <c r="H16" s="16">
        <v>1600</v>
      </c>
      <c r="I16" s="18">
        <v>4</v>
      </c>
      <c r="J16" s="16">
        <f>(I16/100)*H16</f>
        <v>64</v>
      </c>
      <c r="K16" s="68"/>
      <c r="L16" s="69"/>
      <c r="M16" s="69"/>
      <c r="N16" s="69"/>
    </row>
    <row r="17" spans="1:14" x14ac:dyDescent="0.3">
      <c r="A17" s="84"/>
      <c r="B17" s="85"/>
      <c r="C17" s="85"/>
      <c r="D17" s="85"/>
      <c r="E17" s="85"/>
      <c r="F17" s="85"/>
      <c r="G17" s="20" t="s">
        <v>10</v>
      </c>
      <c r="H17" s="20">
        <v>1300</v>
      </c>
      <c r="I17" s="21">
        <v>2</v>
      </c>
      <c r="J17" s="20">
        <f t="shared" ref="J17:J18" si="2">(I17/100)*H17</f>
        <v>26</v>
      </c>
      <c r="K17" s="68"/>
      <c r="L17" s="69"/>
      <c r="M17" s="69"/>
      <c r="N17" s="69"/>
    </row>
    <row r="18" spans="1:14" x14ac:dyDescent="0.3">
      <c r="A18" s="84"/>
      <c r="B18" s="85"/>
      <c r="C18" s="85"/>
      <c r="D18" s="85"/>
      <c r="E18" s="85"/>
      <c r="F18" s="85"/>
      <c r="G18" s="19" t="s">
        <v>19</v>
      </c>
      <c r="H18" s="16">
        <v>850</v>
      </c>
      <c r="I18" s="18">
        <v>20</v>
      </c>
      <c r="J18" s="16">
        <f t="shared" si="2"/>
        <v>170</v>
      </c>
      <c r="K18" s="68"/>
      <c r="L18" s="69"/>
      <c r="M18" s="69"/>
      <c r="N18" s="69"/>
    </row>
    <row r="19" spans="1:14" x14ac:dyDescent="0.3">
      <c r="A19" s="84"/>
      <c r="B19" s="85"/>
      <c r="C19" s="85"/>
      <c r="D19" s="85"/>
      <c r="E19" s="85"/>
      <c r="F19" s="85"/>
      <c r="G19" s="77" t="s">
        <v>11</v>
      </c>
      <c r="H19" s="77"/>
      <c r="I19" s="77">
        <f>SUM(J16:J18)</f>
        <v>260</v>
      </c>
      <c r="J19" s="77"/>
      <c r="K19" s="68"/>
      <c r="L19" s="69"/>
      <c r="M19" s="69"/>
      <c r="N19" s="69"/>
    </row>
    <row r="20" spans="1:14" x14ac:dyDescent="0.3">
      <c r="A20" s="84"/>
      <c r="B20" s="85"/>
      <c r="C20" s="85"/>
      <c r="D20" s="85"/>
      <c r="E20" s="85"/>
      <c r="F20" s="85"/>
      <c r="G20" s="77"/>
      <c r="H20" s="77"/>
      <c r="I20" s="77"/>
      <c r="J20" s="77"/>
      <c r="K20" s="68"/>
      <c r="L20" s="69"/>
      <c r="M20" s="69"/>
      <c r="N20" s="69"/>
    </row>
    <row r="21" spans="1:14" x14ac:dyDescent="0.3">
      <c r="A21" s="84"/>
      <c r="B21" s="85"/>
      <c r="C21" s="85"/>
      <c r="D21" s="85"/>
      <c r="E21" s="85"/>
      <c r="F21" s="85"/>
    </row>
    <row r="22" spans="1:14" x14ac:dyDescent="0.3">
      <c r="A22" s="84"/>
      <c r="B22" s="85"/>
      <c r="C22" s="85"/>
      <c r="D22" s="85"/>
      <c r="E22" s="85"/>
      <c r="F22" s="85"/>
    </row>
  </sheetData>
  <sheetProtection algorithmName="SHA-512" hashValue="L+WYC5520Z8kEePvySVlsyiUjLss0l47mVKEkPwla1wRSbo7o6sNODmejSZtE/DJbh4mzfzbFjZ4v35O2PGVYg==" saltValue="cSF0WwD3EelDj4EO6EGB0w==" spinCount="100000" sheet="1" objects="1" scenarios="1" selectLockedCells="1"/>
  <mergeCells count="25">
    <mergeCell ref="I10:J10"/>
    <mergeCell ref="G19:H20"/>
    <mergeCell ref="I19:J20"/>
    <mergeCell ref="B12:F22"/>
    <mergeCell ref="G12:J13"/>
    <mergeCell ref="G14:G15"/>
    <mergeCell ref="H14:H15"/>
    <mergeCell ref="I14:I15"/>
    <mergeCell ref="J14:J15"/>
    <mergeCell ref="K12:N20"/>
    <mergeCell ref="C10:D11"/>
    <mergeCell ref="K1:N9"/>
    <mergeCell ref="A1:D1"/>
    <mergeCell ref="A7:B7"/>
    <mergeCell ref="C7:D7"/>
    <mergeCell ref="C8:D8"/>
    <mergeCell ref="G1:J1"/>
    <mergeCell ref="G8:H8"/>
    <mergeCell ref="A9:D9"/>
    <mergeCell ref="G9:H9"/>
    <mergeCell ref="I8:J8"/>
    <mergeCell ref="I9:J9"/>
    <mergeCell ref="E1:F9"/>
    <mergeCell ref="A10:B11"/>
    <mergeCell ref="A12:A2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509F-2653-403C-98B9-B3599F132E56}">
  <dimension ref="A1:H14"/>
  <sheetViews>
    <sheetView workbookViewId="0">
      <selection activeCell="C3" sqref="C3"/>
    </sheetView>
  </sheetViews>
  <sheetFormatPr defaultRowHeight="14.4" x14ac:dyDescent="0.3"/>
  <cols>
    <col min="1" max="1" width="17.5546875" customWidth="1"/>
    <col min="2" max="2" width="20" customWidth="1"/>
    <col min="3" max="3" width="17.109375" customWidth="1"/>
    <col min="4" max="4" width="21.33203125" customWidth="1"/>
    <col min="8" max="8" width="9.6640625" customWidth="1"/>
  </cols>
  <sheetData>
    <row r="1" spans="1:8" ht="19.8" customHeight="1" x14ac:dyDescent="0.3">
      <c r="A1" s="90" t="s">
        <v>31</v>
      </c>
      <c r="B1" s="90"/>
      <c r="C1" s="90"/>
      <c r="D1" s="90"/>
      <c r="E1" s="89"/>
      <c r="F1" s="89"/>
      <c r="G1" s="89"/>
      <c r="H1" s="89"/>
    </row>
    <row r="2" spans="1:8" ht="49.8" customHeight="1" x14ac:dyDescent="0.3">
      <c r="A2" s="6" t="s">
        <v>0</v>
      </c>
      <c r="B2" s="9" t="s">
        <v>1</v>
      </c>
      <c r="C2" s="6" t="s">
        <v>2</v>
      </c>
      <c r="D2" s="9" t="s">
        <v>3</v>
      </c>
      <c r="E2" s="89"/>
      <c r="F2" s="89"/>
      <c r="G2" s="89"/>
      <c r="H2" s="89"/>
    </row>
    <row r="3" spans="1:8" ht="21.6" customHeight="1" x14ac:dyDescent="0.3">
      <c r="A3" s="4" t="s">
        <v>32</v>
      </c>
      <c r="B3" s="4">
        <v>2700</v>
      </c>
      <c r="C3" s="2">
        <v>2</v>
      </c>
      <c r="D3" s="4">
        <f>(C3/100)*B3</f>
        <v>54</v>
      </c>
      <c r="E3" s="89"/>
      <c r="F3" s="89"/>
      <c r="G3" s="89"/>
      <c r="H3" s="89"/>
    </row>
    <row r="4" spans="1:8" ht="21.6" customHeight="1" x14ac:dyDescent="0.3">
      <c r="A4" s="10" t="s">
        <v>5</v>
      </c>
      <c r="B4" s="10">
        <v>2100</v>
      </c>
      <c r="C4" s="3">
        <v>3</v>
      </c>
      <c r="D4" s="4">
        <f t="shared" ref="D4:D6" si="0">(C4/100)*B4</f>
        <v>63</v>
      </c>
      <c r="E4" s="89"/>
      <c r="F4" s="89"/>
      <c r="G4" s="89"/>
      <c r="H4" s="89"/>
    </row>
    <row r="5" spans="1:8" ht="21.6" customHeight="1" x14ac:dyDescent="0.3">
      <c r="A5" s="23" t="s">
        <v>33</v>
      </c>
      <c r="B5" s="4">
        <v>850</v>
      </c>
      <c r="C5" s="2">
        <v>20</v>
      </c>
      <c r="D5" s="4">
        <f t="shared" si="0"/>
        <v>170</v>
      </c>
      <c r="E5" s="89"/>
      <c r="F5" s="89"/>
      <c r="G5" s="89"/>
      <c r="H5" s="89"/>
    </row>
    <row r="6" spans="1:8" ht="21.6" customHeight="1" x14ac:dyDescent="0.3">
      <c r="A6" s="16" t="s">
        <v>21</v>
      </c>
      <c r="B6" s="10">
        <v>2100</v>
      </c>
      <c r="C6" s="3">
        <v>3</v>
      </c>
      <c r="D6" s="4">
        <f t="shared" si="0"/>
        <v>63</v>
      </c>
      <c r="E6" s="89"/>
      <c r="F6" s="89"/>
      <c r="G6" s="89"/>
      <c r="H6" s="89"/>
    </row>
    <row r="7" spans="1:8" ht="21.6" customHeight="1" x14ac:dyDescent="0.3">
      <c r="A7" s="4" t="s">
        <v>34</v>
      </c>
      <c r="B7" s="4">
        <v>2400</v>
      </c>
      <c r="C7" s="2">
        <f>35*2</f>
        <v>70</v>
      </c>
      <c r="D7" s="4">
        <f>(C7/10000)*B7</f>
        <v>16.8</v>
      </c>
      <c r="E7" s="89"/>
      <c r="F7" s="89"/>
      <c r="G7" s="89"/>
      <c r="H7" s="89"/>
    </row>
    <row r="8" spans="1:8" ht="28.8" customHeight="1" x14ac:dyDescent="0.3">
      <c r="A8" s="91" t="s">
        <v>35</v>
      </c>
      <c r="B8" s="92"/>
      <c r="C8" s="91">
        <f>CEILING(SUM(D3:D7),5)</f>
        <v>370</v>
      </c>
      <c r="D8" s="92"/>
      <c r="E8" s="89"/>
      <c r="F8" s="89"/>
      <c r="G8" s="89"/>
      <c r="H8" s="89"/>
    </row>
    <row r="9" spans="1:8" ht="21.6" customHeight="1" x14ac:dyDescent="0.3">
      <c r="A9" s="93" t="s">
        <v>36</v>
      </c>
      <c r="B9" s="94"/>
      <c r="C9" s="94"/>
      <c r="D9" s="95"/>
      <c r="E9" s="89"/>
      <c r="F9" s="89"/>
      <c r="G9" s="89"/>
      <c r="H9" s="89"/>
    </row>
    <row r="10" spans="1:8" x14ac:dyDescent="0.3">
      <c r="A10" s="67" t="s">
        <v>37</v>
      </c>
      <c r="B10" s="67"/>
      <c r="C10" s="67"/>
      <c r="D10" s="67"/>
    </row>
    <row r="14" spans="1:8" x14ac:dyDescent="0.3">
      <c r="C14" s="22"/>
    </row>
  </sheetData>
  <sheetProtection algorithmName="SHA-512" hashValue="bEpO8dulPM8AcTUKF6Su0N/fXu2amRqgW91vOZVKB8FQLE3VLxjkco03/7X9Z4ippEU4SuSDoEq7315CV4zPUQ==" saltValue="Ip/vgWvdd/wfyIJbKcq81Q==" spinCount="100000" sheet="1" objects="1" scenarios="1" selectLockedCells="1"/>
  <mergeCells count="6">
    <mergeCell ref="E1:H9"/>
    <mergeCell ref="A10:D10"/>
    <mergeCell ref="A1:D1"/>
    <mergeCell ref="A8:B8"/>
    <mergeCell ref="C8:D8"/>
    <mergeCell ref="A9:D9"/>
  </mergeCells>
  <pageMargins left="0.7" right="0.7" top="0.75" bottom="0.75" header="0.3" footer="0.3"/>
  <ignoredErrors>
    <ignoredError sqref="C7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BC1-244E-4DDC-B6F0-881A16363C01}">
  <dimension ref="A1:F18"/>
  <sheetViews>
    <sheetView workbookViewId="0">
      <selection activeCell="C3" sqref="C3"/>
    </sheetView>
  </sheetViews>
  <sheetFormatPr defaultRowHeight="14.4" x14ac:dyDescent="0.3"/>
  <cols>
    <col min="1" max="1" width="13.44140625" customWidth="1"/>
  </cols>
  <sheetData>
    <row r="1" spans="1:6" ht="22.2" customHeight="1" x14ac:dyDescent="0.3">
      <c r="A1" s="96" t="s">
        <v>44</v>
      </c>
      <c r="B1" s="96"/>
      <c r="C1" s="96"/>
      <c r="D1" s="96"/>
      <c r="E1" s="96"/>
      <c r="F1" s="96"/>
    </row>
    <row r="2" spans="1:6" ht="18.600000000000001" x14ac:dyDescent="0.3">
      <c r="A2" s="26" t="s">
        <v>38</v>
      </c>
      <c r="B2" s="27" t="s">
        <v>39</v>
      </c>
      <c r="C2" s="27" t="s">
        <v>40</v>
      </c>
      <c r="D2" s="27" t="s">
        <v>41</v>
      </c>
      <c r="E2" s="27" t="s">
        <v>42</v>
      </c>
      <c r="F2" s="27" t="s">
        <v>43</v>
      </c>
    </row>
    <row r="3" spans="1:6" ht="26.4" customHeight="1" x14ac:dyDescent="0.3">
      <c r="A3" s="28" t="s">
        <v>47</v>
      </c>
      <c r="B3" s="21">
        <v>1</v>
      </c>
      <c r="C3" s="21">
        <v>1</v>
      </c>
      <c r="D3" s="21">
        <v>1</v>
      </c>
      <c r="E3" s="21">
        <v>1</v>
      </c>
      <c r="F3" s="21">
        <v>2</v>
      </c>
    </row>
    <row r="4" spans="1:6" ht="19.8" customHeight="1" x14ac:dyDescent="0.3">
      <c r="A4" s="29" t="s">
        <v>45</v>
      </c>
      <c r="B4" s="30">
        <v>8</v>
      </c>
      <c r="C4" s="30">
        <v>49</v>
      </c>
      <c r="D4" s="30">
        <v>50</v>
      </c>
      <c r="E4" s="30">
        <v>50</v>
      </c>
      <c r="F4" s="30">
        <v>46</v>
      </c>
    </row>
    <row r="5" spans="1:6" ht="31.2" customHeight="1" x14ac:dyDescent="0.3">
      <c r="A5" s="64" t="s">
        <v>46</v>
      </c>
      <c r="B5" s="64"/>
      <c r="C5" s="64"/>
      <c r="D5" s="64">
        <f>B3*C3*D3*E3*F3</f>
        <v>2</v>
      </c>
      <c r="E5" s="64"/>
      <c r="F5" s="64"/>
    </row>
    <row r="6" spans="1:6" x14ac:dyDescent="0.3">
      <c r="A6" s="97" t="s">
        <v>37</v>
      </c>
      <c r="B6" s="97"/>
      <c r="C6" s="97"/>
      <c r="D6" s="97"/>
      <c r="E6" s="97"/>
      <c r="F6" s="97"/>
    </row>
    <row r="7" spans="1:6" x14ac:dyDescent="0.3">
      <c r="A7" s="25"/>
      <c r="B7" s="25"/>
      <c r="C7" s="25"/>
      <c r="D7" s="25"/>
      <c r="E7" s="25"/>
      <c r="F7" s="25"/>
    </row>
    <row r="8" spans="1:6" x14ac:dyDescent="0.3">
      <c r="A8" s="25"/>
      <c r="B8" s="25"/>
      <c r="C8" s="25"/>
      <c r="D8" s="25"/>
      <c r="E8" s="25"/>
      <c r="F8" s="25"/>
    </row>
    <row r="9" spans="1:6" x14ac:dyDescent="0.3">
      <c r="A9" s="25"/>
      <c r="B9" s="25"/>
      <c r="C9" s="25"/>
      <c r="D9" s="25"/>
      <c r="E9" s="25"/>
      <c r="F9" s="25"/>
    </row>
    <row r="10" spans="1:6" x14ac:dyDescent="0.3">
      <c r="A10" s="25"/>
      <c r="B10" s="25"/>
      <c r="C10" s="25"/>
      <c r="D10" s="25"/>
      <c r="E10" s="25"/>
      <c r="F10" s="25"/>
    </row>
    <row r="11" spans="1:6" x14ac:dyDescent="0.3">
      <c r="A11" s="25"/>
      <c r="B11" s="25"/>
      <c r="C11" s="25"/>
      <c r="D11" s="25"/>
      <c r="E11" s="25"/>
      <c r="F11" s="25"/>
    </row>
    <row r="12" spans="1:6" x14ac:dyDescent="0.3">
      <c r="A12" s="25"/>
      <c r="B12" s="25"/>
      <c r="C12" s="25"/>
      <c r="D12" s="25"/>
      <c r="E12" s="25"/>
      <c r="F12" s="25"/>
    </row>
    <row r="13" spans="1:6" x14ac:dyDescent="0.3">
      <c r="A13" s="25"/>
      <c r="B13" s="25"/>
      <c r="C13" s="25"/>
      <c r="D13" s="25"/>
      <c r="E13" s="25"/>
      <c r="F13" s="25"/>
    </row>
    <row r="14" spans="1:6" x14ac:dyDescent="0.3">
      <c r="A14" s="25"/>
      <c r="B14" s="25"/>
      <c r="C14" s="25"/>
      <c r="D14" s="25"/>
      <c r="E14" s="25"/>
      <c r="F14" s="25"/>
    </row>
    <row r="15" spans="1:6" x14ac:dyDescent="0.3">
      <c r="A15" s="25"/>
      <c r="B15" s="25"/>
      <c r="C15" s="25"/>
      <c r="D15" s="25"/>
      <c r="E15" s="25"/>
      <c r="F15" s="25"/>
    </row>
    <row r="16" spans="1:6" x14ac:dyDescent="0.3">
      <c r="A16" s="25"/>
      <c r="B16" s="25"/>
      <c r="C16" s="25"/>
      <c r="D16" s="25"/>
      <c r="E16" s="25"/>
      <c r="F16" s="25"/>
    </row>
    <row r="17" spans="1:6" x14ac:dyDescent="0.3">
      <c r="A17" s="24"/>
      <c r="B17" s="24"/>
      <c r="C17" s="24"/>
      <c r="D17" s="24"/>
      <c r="E17" s="24"/>
      <c r="F17" s="24"/>
    </row>
    <row r="18" spans="1:6" x14ac:dyDescent="0.3">
      <c r="A18" s="24"/>
      <c r="B18" s="24"/>
      <c r="C18" s="24"/>
      <c r="D18" s="24"/>
      <c r="E18" s="24"/>
      <c r="F18" s="24"/>
    </row>
  </sheetData>
  <sheetProtection algorithmName="SHA-512" hashValue="yQ8qEazhwXchkaGWzcQo7E17rZr9RgnSrakQ2T/QgCqLGUv0YlKowaFUpcGvqwaCl8BHww0elkeRoPgBw7tNbw==" saltValue="sHuw62o8taGRJpOohRsIug==" spinCount="100000" sheet="1" selectLockedCells="1"/>
  <mergeCells count="4">
    <mergeCell ref="A1:F1"/>
    <mergeCell ref="A5:C5"/>
    <mergeCell ref="D5:F5"/>
    <mergeCell ref="A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C6B2-A9F9-4538-8A89-A0C10883B6E0}">
  <dimension ref="A1:J11"/>
  <sheetViews>
    <sheetView workbookViewId="0">
      <selection activeCell="C2" sqref="C2"/>
    </sheetView>
  </sheetViews>
  <sheetFormatPr defaultRowHeight="16.8" x14ac:dyDescent="0.3"/>
  <cols>
    <col min="1" max="1" width="21.33203125" style="1" customWidth="1"/>
    <col min="2" max="2" width="22.44140625" style="1" customWidth="1"/>
    <col min="3" max="3" width="19.44140625" style="1" customWidth="1"/>
    <col min="4" max="4" width="25.44140625" style="1" customWidth="1"/>
    <col min="5" max="16384" width="8.88671875" style="1"/>
  </cols>
  <sheetData>
    <row r="1" spans="1:10" ht="33" customHeight="1" x14ac:dyDescent="0.3">
      <c r="A1" s="6" t="s">
        <v>0</v>
      </c>
      <c r="B1" s="31" t="s">
        <v>22</v>
      </c>
      <c r="C1" s="6" t="s">
        <v>2</v>
      </c>
      <c r="D1" s="31" t="s">
        <v>3</v>
      </c>
      <c r="E1" s="98"/>
      <c r="F1" s="99"/>
      <c r="G1" s="99"/>
      <c r="H1" s="99"/>
      <c r="I1" s="99"/>
      <c r="J1" s="99"/>
    </row>
    <row r="2" spans="1:10" ht="21.6" customHeight="1" x14ac:dyDescent="0.3">
      <c r="A2" s="16" t="s">
        <v>48</v>
      </c>
      <c r="B2" s="16">
        <v>2500</v>
      </c>
      <c r="C2" s="18">
        <v>3</v>
      </c>
      <c r="D2" s="32">
        <f>(C2/100)*B2</f>
        <v>75</v>
      </c>
      <c r="E2" s="98"/>
      <c r="F2" s="99"/>
      <c r="G2" s="99"/>
      <c r="H2" s="99"/>
      <c r="I2" s="99"/>
      <c r="J2" s="99"/>
    </row>
    <row r="3" spans="1:10" ht="21.6" customHeight="1" x14ac:dyDescent="0.3">
      <c r="A3" s="20" t="s">
        <v>55</v>
      </c>
      <c r="B3" s="20">
        <v>2500</v>
      </c>
      <c r="C3" s="21">
        <v>1.5</v>
      </c>
      <c r="D3" s="33">
        <f>((C3*0.15/100)*B3)*(1/0.3)</f>
        <v>18.75</v>
      </c>
      <c r="E3" s="98"/>
      <c r="F3" s="99"/>
      <c r="G3" s="99"/>
      <c r="H3" s="99"/>
      <c r="I3" s="99"/>
      <c r="J3" s="99"/>
    </row>
    <row r="4" spans="1:10" ht="21.6" customHeight="1" x14ac:dyDescent="0.3">
      <c r="A4" s="16" t="s">
        <v>49</v>
      </c>
      <c r="B4" s="16">
        <v>1850</v>
      </c>
      <c r="C4" s="18">
        <v>15</v>
      </c>
      <c r="D4" s="32">
        <f>((((C4*0.3)/2)/100)*B4)*(1/0.3)</f>
        <v>138.75</v>
      </c>
      <c r="E4" s="98"/>
      <c r="F4" s="99"/>
      <c r="G4" s="99"/>
      <c r="H4" s="99"/>
      <c r="I4" s="99"/>
      <c r="J4" s="99"/>
    </row>
    <row r="5" spans="1:10" ht="21.6" customHeight="1" x14ac:dyDescent="0.3">
      <c r="A5" s="20" t="s">
        <v>50</v>
      </c>
      <c r="B5" s="20">
        <v>2100</v>
      </c>
      <c r="C5" s="21">
        <v>5</v>
      </c>
      <c r="D5" s="33">
        <f>((C5/100)*B5)*(1/COS(C9*(PI()/180)))</f>
        <v>122.4965067076097</v>
      </c>
      <c r="E5" s="98"/>
      <c r="F5" s="99"/>
      <c r="G5" s="99"/>
      <c r="H5" s="99"/>
      <c r="I5" s="99"/>
      <c r="J5" s="99"/>
    </row>
    <row r="6" spans="1:10" ht="21.6" customHeight="1" x14ac:dyDescent="0.3">
      <c r="A6" s="16" t="s">
        <v>51</v>
      </c>
      <c r="B6" s="16">
        <v>2500</v>
      </c>
      <c r="C6" s="18">
        <v>15</v>
      </c>
      <c r="D6" s="32">
        <f>((C6/100)*B6)*(1/COS(C9*(PI()/180)))</f>
        <v>437.48752395574894</v>
      </c>
      <c r="E6" s="98"/>
      <c r="F6" s="99"/>
      <c r="G6" s="99"/>
      <c r="H6" s="99"/>
      <c r="I6" s="99"/>
      <c r="J6" s="99"/>
    </row>
    <row r="7" spans="1:10" ht="21.6" customHeight="1" x14ac:dyDescent="0.3">
      <c r="A7" s="20" t="s">
        <v>9</v>
      </c>
      <c r="B7" s="20">
        <v>1600</v>
      </c>
      <c r="C7" s="21">
        <v>2</v>
      </c>
      <c r="D7" s="33">
        <f>((C7/100)*B7)*(1/COS(C9*(PI()/180)))</f>
        <v>37.332268710890574</v>
      </c>
      <c r="E7" s="98"/>
      <c r="F7" s="99"/>
      <c r="G7" s="99"/>
      <c r="H7" s="99"/>
      <c r="I7" s="99"/>
      <c r="J7" s="99"/>
    </row>
    <row r="8" spans="1:10" ht="21.6" customHeight="1" x14ac:dyDescent="0.3">
      <c r="A8" s="16" t="s">
        <v>52</v>
      </c>
      <c r="B8" s="16">
        <v>1300</v>
      </c>
      <c r="C8" s="18">
        <v>1</v>
      </c>
      <c r="D8" s="32">
        <f t="shared" ref="D8" si="0">(C8/100)*B8</f>
        <v>13</v>
      </c>
      <c r="E8" s="98"/>
      <c r="F8" s="99"/>
      <c r="G8" s="99"/>
      <c r="H8" s="99"/>
      <c r="I8" s="99"/>
      <c r="J8" s="99"/>
    </row>
    <row r="9" spans="1:10" ht="21.6" customHeight="1" x14ac:dyDescent="0.3">
      <c r="A9" s="70" t="s">
        <v>53</v>
      </c>
      <c r="B9" s="70"/>
      <c r="C9" s="100">
        <v>31</v>
      </c>
      <c r="D9" s="100"/>
      <c r="E9" s="98"/>
      <c r="F9" s="99"/>
      <c r="G9" s="99"/>
      <c r="H9" s="99"/>
      <c r="I9" s="99"/>
      <c r="J9" s="99"/>
    </row>
    <row r="10" spans="1:10" ht="28.8" customHeight="1" x14ac:dyDescent="0.3">
      <c r="A10" s="64" t="s">
        <v>54</v>
      </c>
      <c r="B10" s="64"/>
      <c r="C10" s="101">
        <f>(SUM(D2:D8))</f>
        <v>842.8162993742493</v>
      </c>
      <c r="D10" s="101"/>
      <c r="E10" s="98"/>
      <c r="F10" s="99"/>
      <c r="G10" s="99"/>
      <c r="H10" s="99"/>
      <c r="I10" s="99"/>
      <c r="J10" s="99"/>
    </row>
    <row r="11" spans="1:10" x14ac:dyDescent="0.3">
      <c r="A11" s="63" t="s">
        <v>37</v>
      </c>
      <c r="B11" s="63"/>
      <c r="C11" s="63"/>
      <c r="D11" s="63"/>
    </row>
  </sheetData>
  <sheetProtection algorithmName="SHA-512" hashValue="gD9+sVa4T5s/y13gvO6taG804Fj/OFj7v3mJlfY87yKzCX27QqvBJRb1YK508tvPfSXm5kQo1lg+FLFhGinYZA==" saltValue="Ha1WLhpL3BS0ZXlb9B1Rhg==" spinCount="100000" sheet="1" objects="1" scenarios="1" selectLockedCells="1"/>
  <mergeCells count="6">
    <mergeCell ref="E1:J10"/>
    <mergeCell ref="A11:D11"/>
    <mergeCell ref="A9:B9"/>
    <mergeCell ref="C9:D9"/>
    <mergeCell ref="A10:B10"/>
    <mergeCell ref="C10:D10"/>
  </mergeCells>
  <pageMargins left="0.7" right="0.7" top="0.75" bottom="0.75" header="0.3" footer="0.3"/>
  <pageSetup paperSize="9" orientation="portrait" horizontalDpi="1200" verticalDpi="1200" r:id="rId1"/>
  <ignoredErrors>
    <ignoredError sqref="D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9E4F-0EB5-442E-8584-C626E23A85F7}">
  <dimension ref="A1:L15"/>
  <sheetViews>
    <sheetView tabSelected="1" workbookViewId="0">
      <selection activeCell="D3" sqref="D3"/>
    </sheetView>
  </sheetViews>
  <sheetFormatPr defaultRowHeight="14.4" x14ac:dyDescent="0.3"/>
  <cols>
    <col min="1" max="1" width="67.88671875" customWidth="1"/>
    <col min="2" max="2" width="18.109375" customWidth="1"/>
    <col min="3" max="3" width="20.5546875" customWidth="1"/>
    <col min="4" max="4" width="13.77734375" customWidth="1"/>
    <col min="5" max="5" width="19.44140625" customWidth="1"/>
  </cols>
  <sheetData>
    <row r="1" spans="1:12" ht="298.8" customHeight="1" x14ac:dyDescent="0.55000000000000004">
      <c r="A1" s="38" t="e" vm="1">
        <v>#VALUE!</v>
      </c>
      <c r="B1" s="111" t="s">
        <v>56</v>
      </c>
      <c r="C1" s="111"/>
      <c r="D1" s="111"/>
      <c r="E1" s="111"/>
      <c r="F1" s="24"/>
      <c r="G1" s="24"/>
      <c r="H1" s="24"/>
      <c r="I1" s="24"/>
      <c r="J1" s="24"/>
      <c r="K1" s="24"/>
      <c r="L1" s="24"/>
    </row>
    <row r="2" spans="1:12" x14ac:dyDescent="0.3">
      <c r="A2" s="112" t="s">
        <v>99</v>
      </c>
      <c r="B2" s="41" t="s">
        <v>57</v>
      </c>
      <c r="C2" s="41" t="s">
        <v>65</v>
      </c>
      <c r="D2" s="41" t="s">
        <v>61</v>
      </c>
      <c r="E2" s="41" t="s">
        <v>66</v>
      </c>
    </row>
    <row r="3" spans="1:12" x14ac:dyDescent="0.3">
      <c r="A3" s="113"/>
      <c r="B3" s="39" t="s">
        <v>4</v>
      </c>
      <c r="C3" s="39">
        <v>2250</v>
      </c>
      <c r="D3" s="42">
        <v>2</v>
      </c>
      <c r="E3" s="39">
        <f>C3*(D3/100)</f>
        <v>45</v>
      </c>
    </row>
    <row r="4" spans="1:12" x14ac:dyDescent="0.3">
      <c r="A4" s="113"/>
      <c r="B4" s="40" t="s">
        <v>5</v>
      </c>
      <c r="C4" s="40">
        <v>2100</v>
      </c>
      <c r="D4" s="43">
        <v>3</v>
      </c>
      <c r="E4" s="40">
        <f t="shared" ref="E4:E8" si="0">C4*(D4/100)</f>
        <v>63</v>
      </c>
    </row>
    <row r="5" spans="1:12" x14ac:dyDescent="0.3">
      <c r="A5" s="113"/>
      <c r="B5" s="39" t="s">
        <v>58</v>
      </c>
      <c r="C5" s="39">
        <v>1300</v>
      </c>
      <c r="D5" s="42">
        <v>8</v>
      </c>
      <c r="E5" s="39">
        <f t="shared" si="0"/>
        <v>104</v>
      </c>
    </row>
    <row r="6" spans="1:12" x14ac:dyDescent="0.3">
      <c r="A6" s="113"/>
      <c r="B6" s="40" t="s">
        <v>59</v>
      </c>
      <c r="C6" s="40">
        <v>2500</v>
      </c>
      <c r="D6" s="43">
        <v>15</v>
      </c>
      <c r="E6" s="40">
        <f t="shared" si="0"/>
        <v>375</v>
      </c>
    </row>
    <row r="7" spans="1:12" x14ac:dyDescent="0.3">
      <c r="A7" s="113"/>
      <c r="B7" s="39" t="s">
        <v>9</v>
      </c>
      <c r="C7" s="39">
        <v>1600</v>
      </c>
      <c r="D7" s="42">
        <v>2</v>
      </c>
      <c r="E7" s="39">
        <f t="shared" si="0"/>
        <v>32</v>
      </c>
    </row>
    <row r="8" spans="1:12" x14ac:dyDescent="0.3">
      <c r="A8" s="113"/>
      <c r="B8" s="40" t="s">
        <v>60</v>
      </c>
      <c r="C8" s="40">
        <v>1300</v>
      </c>
      <c r="D8" s="43">
        <v>1</v>
      </c>
      <c r="E8" s="40">
        <f t="shared" si="0"/>
        <v>13</v>
      </c>
    </row>
    <row r="9" spans="1:12" x14ac:dyDescent="0.3">
      <c r="A9" s="113"/>
      <c r="B9" s="102" t="s">
        <v>64</v>
      </c>
      <c r="C9" s="104">
        <f>SUM(E3:E8)</f>
        <v>632</v>
      </c>
      <c r="D9" s="105"/>
      <c r="E9" s="106"/>
      <c r="F9" s="110" t="s">
        <v>63</v>
      </c>
    </row>
    <row r="10" spans="1:12" x14ac:dyDescent="0.3">
      <c r="A10" s="113"/>
      <c r="B10" s="103"/>
      <c r="C10" s="107"/>
      <c r="D10" s="108"/>
      <c r="E10" s="109"/>
      <c r="F10" s="110"/>
    </row>
    <row r="15" spans="1:12" x14ac:dyDescent="0.3">
      <c r="D15" s="150">
        <f>C9</f>
        <v>632</v>
      </c>
    </row>
  </sheetData>
  <sheetProtection algorithmName="SHA-512" hashValue="UJ7z1sn30XhsxTgkYrbcycaHFbR/gXckbKxBT9Y4XEktnLtaNl2tOzz2uB/d/PX4w9GgJq+AWt0GSqY+hmDOlQ==" saltValue="f3qNncBRxkMN5drqMNvRIA==" spinCount="100000" sheet="1" objects="1" scenarios="1" selectLockedCells="1"/>
  <mergeCells count="5">
    <mergeCell ref="B9:B10"/>
    <mergeCell ref="C9:E10"/>
    <mergeCell ref="F9:F10"/>
    <mergeCell ref="B1:E1"/>
    <mergeCell ref="A2:A10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93AB-C87A-46D1-97AC-B8521E93AC28}">
  <dimension ref="A1:J12"/>
  <sheetViews>
    <sheetView workbookViewId="0">
      <selection activeCell="D3" sqref="D3"/>
    </sheetView>
  </sheetViews>
  <sheetFormatPr defaultRowHeight="14.4" x14ac:dyDescent="0.3"/>
  <cols>
    <col min="1" max="1" width="80.5546875" customWidth="1"/>
    <col min="2" max="2" width="22.6640625" customWidth="1"/>
    <col min="3" max="3" width="18.6640625" customWidth="1"/>
    <col min="4" max="4" width="12.44140625" customWidth="1"/>
    <col min="5" max="5" width="19.21875" customWidth="1"/>
    <col min="7" max="7" width="15.21875" customWidth="1"/>
  </cols>
  <sheetData>
    <row r="1" spans="1:10" ht="325.2" customHeight="1" x14ac:dyDescent="0.55000000000000004">
      <c r="A1" s="38"/>
      <c r="B1" s="117" t="s">
        <v>75</v>
      </c>
      <c r="C1" s="117"/>
      <c r="D1" s="117"/>
      <c r="E1" s="117"/>
      <c r="F1" s="117"/>
      <c r="G1" s="117"/>
      <c r="H1" s="118"/>
      <c r="I1" s="118"/>
      <c r="J1" s="118"/>
    </row>
    <row r="2" spans="1:10" x14ac:dyDescent="0.3">
      <c r="B2" s="41" t="s">
        <v>57</v>
      </c>
      <c r="C2" s="41" t="s">
        <v>65</v>
      </c>
      <c r="D2" s="41" t="s">
        <v>61</v>
      </c>
      <c r="E2" s="41" t="s">
        <v>66</v>
      </c>
      <c r="F2" s="25"/>
      <c r="G2" s="25"/>
      <c r="H2" s="25"/>
    </row>
    <row r="3" spans="1:10" x14ac:dyDescent="0.3">
      <c r="B3" s="44" t="s">
        <v>4</v>
      </c>
      <c r="C3" s="44">
        <v>2250</v>
      </c>
      <c r="D3" s="57">
        <v>2</v>
      </c>
      <c r="E3" s="44">
        <f>C3*(D3/100)</f>
        <v>45</v>
      </c>
      <c r="F3" s="25"/>
      <c r="G3" s="25"/>
      <c r="H3" s="25"/>
    </row>
    <row r="4" spans="1:10" x14ac:dyDescent="0.3">
      <c r="B4" s="40" t="s">
        <v>5</v>
      </c>
      <c r="C4" s="40">
        <v>2100</v>
      </c>
      <c r="D4" s="43">
        <v>3</v>
      </c>
      <c r="E4" s="45">
        <f t="shared" ref="E4:E6" si="0">C4*(D4/100)</f>
        <v>63</v>
      </c>
      <c r="F4" s="25"/>
      <c r="G4" s="25"/>
      <c r="H4" s="25"/>
    </row>
    <row r="5" spans="1:10" x14ac:dyDescent="0.3">
      <c r="B5" s="44" t="s">
        <v>58</v>
      </c>
      <c r="C5" s="44">
        <v>1300</v>
      </c>
      <c r="D5" s="57">
        <v>8</v>
      </c>
      <c r="E5" s="44">
        <f t="shared" si="0"/>
        <v>104</v>
      </c>
      <c r="F5" s="25"/>
      <c r="G5" s="25"/>
      <c r="H5" s="25"/>
    </row>
    <row r="6" spans="1:10" x14ac:dyDescent="0.3">
      <c r="B6" s="40" t="s">
        <v>67</v>
      </c>
      <c r="C6" s="40">
        <v>2500</v>
      </c>
      <c r="D6" s="43">
        <v>10</v>
      </c>
      <c r="E6" s="45">
        <f t="shared" si="0"/>
        <v>250</v>
      </c>
      <c r="F6" s="25"/>
      <c r="G6" s="25"/>
      <c r="H6" s="25"/>
    </row>
    <row r="7" spans="1:10" x14ac:dyDescent="0.3">
      <c r="B7" s="44" t="s">
        <v>68</v>
      </c>
      <c r="C7" s="57" t="s">
        <v>72</v>
      </c>
      <c r="D7" s="57">
        <v>19</v>
      </c>
      <c r="E7" s="46">
        <f>D7/(D9/100)</f>
        <v>21.111111111111111</v>
      </c>
      <c r="F7" s="59" t="s">
        <v>73</v>
      </c>
      <c r="G7" s="47" t="s">
        <v>74</v>
      </c>
      <c r="H7" s="25"/>
    </row>
    <row r="8" spans="1:10" x14ac:dyDescent="0.3">
      <c r="B8" s="40" t="s">
        <v>69</v>
      </c>
      <c r="C8" s="40" t="s">
        <v>71</v>
      </c>
      <c r="D8" s="43"/>
      <c r="E8" s="40">
        <v>50</v>
      </c>
      <c r="F8" s="25"/>
      <c r="G8" s="25"/>
      <c r="H8" s="25"/>
    </row>
    <row r="9" spans="1:10" x14ac:dyDescent="0.3">
      <c r="B9" s="48" t="s">
        <v>70</v>
      </c>
      <c r="C9" s="40"/>
      <c r="D9" s="43">
        <v>90</v>
      </c>
      <c r="E9" s="40"/>
      <c r="F9" s="25"/>
      <c r="G9" s="25"/>
      <c r="H9" s="25"/>
    </row>
    <row r="10" spans="1:10" x14ac:dyDescent="0.3">
      <c r="B10" s="114" t="s">
        <v>35</v>
      </c>
      <c r="C10" s="115">
        <f>SUM(E3:E8)</f>
        <v>533.11111111111109</v>
      </c>
      <c r="D10" s="115"/>
      <c r="E10" s="115"/>
      <c r="F10" s="116" t="s">
        <v>63</v>
      </c>
      <c r="G10" s="25"/>
      <c r="H10" s="25"/>
    </row>
    <row r="11" spans="1:10" x14ac:dyDescent="0.3">
      <c r="B11" s="114"/>
      <c r="C11" s="115"/>
      <c r="D11" s="115"/>
      <c r="E11" s="115"/>
      <c r="F11" s="116"/>
    </row>
    <row r="12" spans="1:10" x14ac:dyDescent="0.3">
      <c r="D12" s="152">
        <f>C10</f>
        <v>533.11111111111109</v>
      </c>
    </row>
  </sheetData>
  <sheetProtection algorithmName="SHA-512" hashValue="qgXZM3au78gcuhsqG1/T1S9JV1D/9zAKWfDEC5jdFNTbpIWvaZNDe4kdnWnZX4a09aCA3D+DH4o4juFLq6wkxg==" saltValue="HW51ECrOa6I3TJ8FiqxGNA==" spinCount="100000" sheet="1" objects="1" scenarios="1" selectLockedCells="1"/>
  <mergeCells count="5">
    <mergeCell ref="B10:B11"/>
    <mergeCell ref="C10:E11"/>
    <mergeCell ref="F10:F11"/>
    <mergeCell ref="B1:G1"/>
    <mergeCell ref="H1:J1"/>
  </mergeCells>
  <pageMargins left="0.7" right="0.7" top="0.75" bottom="0.75" header="0.3" footer="0.3"/>
  <ignoredErrors>
    <ignoredError sqref="E7" evalErro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893C-EFE8-429D-B515-98958CDACC31}">
  <dimension ref="A1:I18"/>
  <sheetViews>
    <sheetView workbookViewId="0">
      <selection activeCell="E7" sqref="E7"/>
    </sheetView>
  </sheetViews>
  <sheetFormatPr defaultRowHeight="14.4" x14ac:dyDescent="0.3"/>
  <cols>
    <col min="1" max="1" width="47.21875" customWidth="1"/>
    <col min="2" max="2" width="64.33203125" customWidth="1"/>
    <col min="3" max="3" width="19.21875" customWidth="1"/>
    <col min="4" max="4" width="17.5546875" customWidth="1"/>
    <col min="5" max="5" width="12.44140625" customWidth="1"/>
    <col min="6" max="6" width="18.44140625" customWidth="1"/>
    <col min="7" max="7" width="4.88671875" customWidth="1"/>
    <col min="8" max="8" width="13.109375" customWidth="1"/>
  </cols>
  <sheetData>
    <row r="1" spans="1:9" ht="200.4" customHeight="1" x14ac:dyDescent="0.3">
      <c r="A1" s="38"/>
      <c r="B1" s="38" t="e" vm="2">
        <v>#VALUE!</v>
      </c>
      <c r="C1" s="123" t="s">
        <v>99</v>
      </c>
      <c r="D1" s="124"/>
      <c r="E1" s="124"/>
      <c r="F1" s="124"/>
      <c r="G1" s="124"/>
      <c r="H1" s="124"/>
      <c r="I1" s="124"/>
    </row>
    <row r="2" spans="1:9" ht="16.8" customHeight="1" x14ac:dyDescent="0.3">
      <c r="C2" s="41" t="s">
        <v>57</v>
      </c>
      <c r="D2" s="41" t="s">
        <v>65</v>
      </c>
      <c r="E2" s="41" t="s">
        <v>61</v>
      </c>
      <c r="F2" s="41" t="s">
        <v>66</v>
      </c>
      <c r="G2" s="25"/>
      <c r="H2" s="25"/>
      <c r="I2" s="25"/>
    </row>
    <row r="3" spans="1:9" x14ac:dyDescent="0.3">
      <c r="C3" s="44" t="s">
        <v>4</v>
      </c>
      <c r="D3" s="44">
        <v>2250</v>
      </c>
      <c r="E3" s="57">
        <v>2</v>
      </c>
      <c r="F3" s="44">
        <f>D3*(E3/100)</f>
        <v>45</v>
      </c>
      <c r="G3" s="25"/>
      <c r="H3" s="25"/>
      <c r="I3" s="25"/>
    </row>
    <row r="4" spans="1:9" x14ac:dyDescent="0.3">
      <c r="C4" s="40" t="s">
        <v>5</v>
      </c>
      <c r="D4" s="40">
        <v>2100</v>
      </c>
      <c r="E4" s="43">
        <v>3</v>
      </c>
      <c r="F4" s="40">
        <f t="shared" ref="F4:F6" si="0">D4*(E4/100)</f>
        <v>63</v>
      </c>
      <c r="G4" s="25"/>
      <c r="H4" s="25"/>
      <c r="I4" s="25"/>
    </row>
    <row r="5" spans="1:9" x14ac:dyDescent="0.3">
      <c r="C5" s="44" t="s">
        <v>58</v>
      </c>
      <c r="D5" s="44">
        <v>1300</v>
      </c>
      <c r="E5" s="57">
        <v>8</v>
      </c>
      <c r="F5" s="44">
        <f t="shared" si="0"/>
        <v>104</v>
      </c>
      <c r="G5" s="25"/>
      <c r="H5" s="25"/>
      <c r="I5" s="25"/>
    </row>
    <row r="6" spans="1:9" x14ac:dyDescent="0.3">
      <c r="C6" s="40" t="s">
        <v>51</v>
      </c>
      <c r="D6" s="40">
        <v>2500</v>
      </c>
      <c r="E6" s="43">
        <v>6</v>
      </c>
      <c r="F6" s="40">
        <f t="shared" si="0"/>
        <v>150</v>
      </c>
      <c r="G6" s="53">
        <v>25</v>
      </c>
      <c r="H6" s="50" t="s">
        <v>81</v>
      </c>
      <c r="I6" s="25"/>
    </row>
    <row r="7" spans="1:9" x14ac:dyDescent="0.3">
      <c r="C7" s="44" t="s">
        <v>76</v>
      </c>
      <c r="D7" s="44">
        <v>2500</v>
      </c>
      <c r="E7" s="57">
        <v>10</v>
      </c>
      <c r="F7" s="46">
        <f>((G6/100)*(E7/100)*D7)/(G7/100)</f>
        <v>83.333333333333329</v>
      </c>
      <c r="G7" s="52">
        <v>75</v>
      </c>
      <c r="H7" s="51" t="s">
        <v>80</v>
      </c>
      <c r="I7" s="25"/>
    </row>
    <row r="8" spans="1:9" x14ac:dyDescent="0.3">
      <c r="B8" s="125" t="s">
        <v>82</v>
      </c>
      <c r="C8" s="40" t="s">
        <v>77</v>
      </c>
      <c r="D8" s="40">
        <v>17</v>
      </c>
      <c r="E8" s="43">
        <v>5</v>
      </c>
      <c r="F8" s="49">
        <f>(D8*E8)/($G$7/100)</f>
        <v>113.33333333333333</v>
      </c>
      <c r="G8" s="25"/>
      <c r="H8" s="25"/>
      <c r="I8" s="25"/>
    </row>
    <row r="9" spans="1:9" x14ac:dyDescent="0.3">
      <c r="B9" s="125"/>
      <c r="C9" s="40" t="s">
        <v>78</v>
      </c>
      <c r="D9" s="40">
        <v>10</v>
      </c>
      <c r="E9" s="43">
        <v>5</v>
      </c>
      <c r="F9" s="49">
        <f>(D9*E9)/($G$7/100)</f>
        <v>66.666666666666671</v>
      </c>
      <c r="G9" s="25"/>
      <c r="H9" s="25"/>
      <c r="I9" s="25"/>
    </row>
    <row r="10" spans="1:9" x14ac:dyDescent="0.3">
      <c r="B10" s="125"/>
      <c r="C10" s="40" t="s">
        <v>79</v>
      </c>
      <c r="D10" s="40">
        <v>20</v>
      </c>
      <c r="E10" s="43">
        <v>25</v>
      </c>
      <c r="F10" s="49">
        <f>(D10)*(E10/100)</f>
        <v>5</v>
      </c>
      <c r="G10" s="25"/>
      <c r="H10" s="25"/>
      <c r="I10" s="25"/>
    </row>
    <row r="11" spans="1:9" x14ac:dyDescent="0.3">
      <c r="C11" s="44" t="s">
        <v>9</v>
      </c>
      <c r="D11" s="44">
        <v>1600</v>
      </c>
      <c r="E11" s="57">
        <v>2</v>
      </c>
      <c r="F11" s="45">
        <f>D11*(E11/100)</f>
        <v>32</v>
      </c>
      <c r="G11" s="25"/>
      <c r="H11" s="25"/>
      <c r="I11" s="25"/>
    </row>
    <row r="12" spans="1:9" x14ac:dyDescent="0.3">
      <c r="C12" s="40" t="s">
        <v>52</v>
      </c>
      <c r="D12" s="40">
        <v>1300</v>
      </c>
      <c r="E12" s="43">
        <v>1</v>
      </c>
      <c r="F12" s="45">
        <f>D12*(E12/100)</f>
        <v>13</v>
      </c>
      <c r="G12" s="25"/>
      <c r="H12" s="25"/>
      <c r="I12" s="25"/>
    </row>
    <row r="13" spans="1:9" x14ac:dyDescent="0.3">
      <c r="C13" s="126" t="s">
        <v>35</v>
      </c>
      <c r="D13" s="127">
        <f>SUM(F3:F12)</f>
        <v>675.33333333333326</v>
      </c>
      <c r="E13" s="127"/>
      <c r="F13" s="127"/>
      <c r="G13" s="128" t="s">
        <v>62</v>
      </c>
      <c r="H13" s="129"/>
      <c r="I13" s="25"/>
    </row>
    <row r="14" spans="1:9" x14ac:dyDescent="0.3">
      <c r="C14" s="126"/>
      <c r="D14" s="127"/>
      <c r="E14" s="127"/>
      <c r="F14" s="127"/>
      <c r="G14" s="128"/>
      <c r="H14" s="129"/>
      <c r="I14" s="25"/>
    </row>
    <row r="15" spans="1:9" x14ac:dyDescent="0.3">
      <c r="B15" s="122" t="s">
        <v>84</v>
      </c>
      <c r="C15" s="122"/>
      <c r="D15" s="119">
        <f>D13-F8-F9</f>
        <v>495.3333333333332</v>
      </c>
      <c r="E15" s="120"/>
      <c r="F15" s="120"/>
      <c r="G15" s="121" t="s">
        <v>83</v>
      </c>
      <c r="H15" s="121"/>
      <c r="I15" s="25"/>
    </row>
    <row r="16" spans="1:9" x14ac:dyDescent="0.3">
      <c r="B16" s="130" t="s">
        <v>93</v>
      </c>
      <c r="C16" s="130"/>
      <c r="D16" s="132">
        <f>D13-F9-F10</f>
        <v>603.66666666666663</v>
      </c>
      <c r="E16" s="133"/>
      <c r="F16" s="133"/>
      <c r="G16" s="136" t="s">
        <v>101</v>
      </c>
      <c r="H16" s="136"/>
    </row>
    <row r="17" spans="2:8" x14ac:dyDescent="0.3">
      <c r="B17" s="131" t="s">
        <v>100</v>
      </c>
      <c r="C17" s="131"/>
      <c r="D17" s="134">
        <f>D13-F8-F10</f>
        <v>556.99999999999989</v>
      </c>
      <c r="E17" s="135"/>
      <c r="F17" s="135"/>
      <c r="G17" s="137" t="s">
        <v>102</v>
      </c>
      <c r="H17" s="137"/>
    </row>
    <row r="18" spans="2:8" x14ac:dyDescent="0.3">
      <c r="D18" s="152">
        <f>D15</f>
        <v>495.3333333333332</v>
      </c>
      <c r="E18" s="152">
        <f>D17</f>
        <v>556.99999999999989</v>
      </c>
      <c r="F18" s="152">
        <f>D16</f>
        <v>603.66666666666663</v>
      </c>
    </row>
  </sheetData>
  <sheetProtection algorithmName="SHA-512" hashValue="TTiFdkw0wCM60lK1roLESTS+mczyHbHa4tI/nxn4/66YHlFGkSiWJeRLTrB6nstY25LTYvP/uic9DcLb/N1VkA==" saltValue="QYB527jDa4vLJY2gwyLwiw==" spinCount="100000" sheet="1" objects="1" scenarios="1" selectLockedCells="1"/>
  <mergeCells count="14">
    <mergeCell ref="B16:C16"/>
    <mergeCell ref="B17:C17"/>
    <mergeCell ref="D16:F16"/>
    <mergeCell ref="D17:F17"/>
    <mergeCell ref="G16:H16"/>
    <mergeCell ref="G17:H17"/>
    <mergeCell ref="D15:F15"/>
    <mergeCell ref="G15:H15"/>
    <mergeCell ref="B15:C15"/>
    <mergeCell ref="C1:I1"/>
    <mergeCell ref="B8:B10"/>
    <mergeCell ref="C13:C14"/>
    <mergeCell ref="D13:F14"/>
    <mergeCell ref="G13:H14"/>
  </mergeCells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مرده بام</vt:lpstr>
      <vt:lpstr>مرده طبقات</vt:lpstr>
      <vt:lpstr>مرده دیوار</vt:lpstr>
      <vt:lpstr>مرده دیوار جان‌پناه</vt:lpstr>
      <vt:lpstr>برف</vt:lpstr>
      <vt:lpstr>مرده راه پله</vt:lpstr>
      <vt:lpstr>سقف دال</vt:lpstr>
      <vt:lpstr>سقف کامپوزیت</vt:lpstr>
      <vt:lpstr>سقف کرومیت</vt:lpstr>
      <vt:lpstr>سقف تیرچه</vt:lpstr>
      <vt:lpstr>سقف عرشه فولادی</vt:lpstr>
      <vt:lpstr>مقایسه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</dc:creator>
  <cp:lastModifiedBy>Ghadery Engineer</cp:lastModifiedBy>
  <dcterms:created xsi:type="dcterms:W3CDTF">2015-06-05T18:17:20Z</dcterms:created>
  <dcterms:modified xsi:type="dcterms:W3CDTF">2024-09-25T13:08:06Z</dcterms:modified>
</cp:coreProperties>
</file>