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Nosazi PC\"/>
    </mc:Choice>
  </mc:AlternateContent>
  <xr:revisionPtr revIDLastSave="0" documentId="13_ncr:1_{54ADF20D-CB0D-4447-B0EE-B15D60C2730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لیستوفر فونداسیون" sheetId="3" r:id="rId1"/>
    <sheet name="لیست خرید تیرآهن" sheetId="5" r:id="rId2"/>
    <sheet name="پرداخت اعضا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4" i="7" s="1"/>
  <c r="C5" i="7"/>
  <c r="G5" i="7" s="1"/>
  <c r="G4" i="7" s="1"/>
  <c r="B5" i="7"/>
  <c r="A2" i="7"/>
  <c r="I5" i="7" s="1"/>
  <c r="I4" i="7" s="1"/>
  <c r="C56" i="5"/>
  <c r="L54" i="5"/>
  <c r="K54" i="5"/>
  <c r="J54" i="5"/>
  <c r="I54" i="5"/>
  <c r="L52" i="5"/>
  <c r="K52" i="5"/>
  <c r="J52" i="5"/>
  <c r="I52" i="5"/>
  <c r="L49" i="5"/>
  <c r="K49" i="5"/>
  <c r="J49" i="5"/>
  <c r="I49" i="5"/>
  <c r="H49" i="5"/>
  <c r="G49" i="5"/>
  <c r="E49" i="5"/>
  <c r="D49" i="5"/>
  <c r="F49" i="5" s="1"/>
  <c r="L48" i="5"/>
  <c r="K48" i="5"/>
  <c r="J48" i="5"/>
  <c r="I48" i="5"/>
  <c r="H48" i="5"/>
  <c r="G48" i="5"/>
  <c r="F48" i="5"/>
  <c r="E48" i="5"/>
  <c r="L47" i="5"/>
  <c r="K47" i="5"/>
  <c r="J47" i="5"/>
  <c r="I47" i="5"/>
  <c r="H47" i="5"/>
  <c r="G47" i="5"/>
  <c r="F47" i="5"/>
  <c r="E47" i="5"/>
  <c r="L46" i="5"/>
  <c r="K46" i="5"/>
  <c r="J46" i="5"/>
  <c r="I46" i="5"/>
  <c r="H46" i="5"/>
  <c r="G46" i="5"/>
  <c r="F46" i="5"/>
  <c r="E46" i="5"/>
  <c r="L45" i="5"/>
  <c r="K45" i="5"/>
  <c r="J45" i="5"/>
  <c r="I45" i="5"/>
  <c r="H45" i="5"/>
  <c r="G45" i="5"/>
  <c r="F45" i="5"/>
  <c r="E45" i="5"/>
  <c r="L44" i="5"/>
  <c r="K44" i="5"/>
  <c r="J44" i="5"/>
  <c r="I44" i="5"/>
  <c r="H44" i="5"/>
  <c r="G44" i="5"/>
  <c r="F44" i="5"/>
  <c r="E44" i="5"/>
  <c r="L43" i="5"/>
  <c r="K43" i="5"/>
  <c r="J43" i="5"/>
  <c r="I43" i="5"/>
  <c r="H43" i="5"/>
  <c r="G43" i="5"/>
  <c r="F43" i="5"/>
  <c r="E43" i="5"/>
  <c r="L42" i="5"/>
  <c r="K42" i="5"/>
  <c r="J42" i="5"/>
  <c r="I42" i="5"/>
  <c r="H42" i="5"/>
  <c r="G42" i="5"/>
  <c r="F42" i="5"/>
  <c r="E42" i="5"/>
  <c r="L41" i="5"/>
  <c r="K41" i="5"/>
  <c r="J41" i="5"/>
  <c r="I41" i="5"/>
  <c r="H41" i="5"/>
  <c r="G41" i="5"/>
  <c r="F41" i="5"/>
  <c r="E41" i="5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D38" i="5"/>
  <c r="E38" i="5" s="1"/>
  <c r="L37" i="5"/>
  <c r="K37" i="5"/>
  <c r="J37" i="5"/>
  <c r="I37" i="5"/>
  <c r="H37" i="5"/>
  <c r="G37" i="5"/>
  <c r="F37" i="5"/>
  <c r="E37" i="5"/>
  <c r="L36" i="5"/>
  <c r="K36" i="5"/>
  <c r="J36" i="5"/>
  <c r="I36" i="5"/>
  <c r="H36" i="5"/>
  <c r="G36" i="5"/>
  <c r="F36" i="5"/>
  <c r="E36" i="5"/>
  <c r="L35" i="5"/>
  <c r="K35" i="5"/>
  <c r="J35" i="5"/>
  <c r="I35" i="5"/>
  <c r="H35" i="5"/>
  <c r="G35" i="5"/>
  <c r="F35" i="5"/>
  <c r="E35" i="5"/>
  <c r="L34" i="5"/>
  <c r="K34" i="5"/>
  <c r="J34" i="5"/>
  <c r="I34" i="5"/>
  <c r="H34" i="5"/>
  <c r="G34" i="5"/>
  <c r="F34" i="5"/>
  <c r="E34" i="5"/>
  <c r="L33" i="5"/>
  <c r="K33" i="5"/>
  <c r="J33" i="5"/>
  <c r="I33" i="5"/>
  <c r="H33" i="5"/>
  <c r="G33" i="5"/>
  <c r="F33" i="5"/>
  <c r="E33" i="5"/>
  <c r="L32" i="5"/>
  <c r="K32" i="5"/>
  <c r="J32" i="5"/>
  <c r="I32" i="5"/>
  <c r="H32" i="5"/>
  <c r="G32" i="5"/>
  <c r="F32" i="5"/>
  <c r="E32" i="5"/>
  <c r="L31" i="5"/>
  <c r="K31" i="5"/>
  <c r="J31" i="5"/>
  <c r="I31" i="5"/>
  <c r="H31" i="5"/>
  <c r="G31" i="5"/>
  <c r="F31" i="5"/>
  <c r="E31" i="5"/>
  <c r="L30" i="5"/>
  <c r="K30" i="5"/>
  <c r="J30" i="5"/>
  <c r="I30" i="5"/>
  <c r="H30" i="5"/>
  <c r="G30" i="5"/>
  <c r="F30" i="5"/>
  <c r="E30" i="5"/>
  <c r="L29" i="5"/>
  <c r="K29" i="5"/>
  <c r="J29" i="5"/>
  <c r="I29" i="5"/>
  <c r="H29" i="5"/>
  <c r="G29" i="5"/>
  <c r="F29" i="5"/>
  <c r="E29" i="5"/>
  <c r="L28" i="5"/>
  <c r="K28" i="5"/>
  <c r="J28" i="5"/>
  <c r="I28" i="5"/>
  <c r="H28" i="5"/>
  <c r="G28" i="5"/>
  <c r="F28" i="5"/>
  <c r="E28" i="5"/>
  <c r="L27" i="5"/>
  <c r="K27" i="5"/>
  <c r="J27" i="5"/>
  <c r="I27" i="5"/>
  <c r="H27" i="5"/>
  <c r="G27" i="5"/>
  <c r="F27" i="5"/>
  <c r="E27" i="5"/>
  <c r="L26" i="5"/>
  <c r="K26" i="5"/>
  <c r="J26" i="5"/>
  <c r="I26" i="5"/>
  <c r="H26" i="5"/>
  <c r="G26" i="5"/>
  <c r="F26" i="5"/>
  <c r="E26" i="5"/>
  <c r="L25" i="5"/>
  <c r="K25" i="5"/>
  <c r="J25" i="5"/>
  <c r="I25" i="5"/>
  <c r="H25" i="5"/>
  <c r="G25" i="5"/>
  <c r="F25" i="5"/>
  <c r="E25" i="5"/>
  <c r="L24" i="5"/>
  <c r="K24" i="5"/>
  <c r="J24" i="5"/>
  <c r="I24" i="5"/>
  <c r="H24" i="5"/>
  <c r="G24" i="5"/>
  <c r="F24" i="5"/>
  <c r="E24" i="5"/>
  <c r="L23" i="5"/>
  <c r="K23" i="5"/>
  <c r="J23" i="5"/>
  <c r="I23" i="5"/>
  <c r="H23" i="5"/>
  <c r="G23" i="5"/>
  <c r="F23" i="5"/>
  <c r="E23" i="5"/>
  <c r="L22" i="5"/>
  <c r="K22" i="5"/>
  <c r="J22" i="5"/>
  <c r="I22" i="5"/>
  <c r="H22" i="5"/>
  <c r="G22" i="5"/>
  <c r="F22" i="5"/>
  <c r="E22" i="5"/>
  <c r="L21" i="5"/>
  <c r="K21" i="5"/>
  <c r="J21" i="5"/>
  <c r="I21" i="5"/>
  <c r="H21" i="5"/>
  <c r="G21" i="5"/>
  <c r="F21" i="5"/>
  <c r="E21" i="5"/>
  <c r="L20" i="5"/>
  <c r="K20" i="5"/>
  <c r="J20" i="5"/>
  <c r="I20" i="5"/>
  <c r="H20" i="5"/>
  <c r="G20" i="5"/>
  <c r="F20" i="5"/>
  <c r="E20" i="5"/>
  <c r="L19" i="5"/>
  <c r="K19" i="5"/>
  <c r="J19" i="5"/>
  <c r="I19" i="5"/>
  <c r="H19" i="5"/>
  <c r="G19" i="5"/>
  <c r="F19" i="5"/>
  <c r="E19" i="5"/>
  <c r="L18" i="5"/>
  <c r="K18" i="5"/>
  <c r="J18" i="5"/>
  <c r="I18" i="5"/>
  <c r="H18" i="5"/>
  <c r="G18" i="5"/>
  <c r="F18" i="5"/>
  <c r="E18" i="5"/>
  <c r="L17" i="5"/>
  <c r="K17" i="5"/>
  <c r="J17" i="5"/>
  <c r="I17" i="5"/>
  <c r="H17" i="5"/>
  <c r="G17" i="5"/>
  <c r="F17" i="5"/>
  <c r="E17" i="5"/>
  <c r="L16" i="5"/>
  <c r="K16" i="5"/>
  <c r="J16" i="5"/>
  <c r="I16" i="5"/>
  <c r="H16" i="5"/>
  <c r="G16" i="5"/>
  <c r="F16" i="5"/>
  <c r="E16" i="5"/>
  <c r="L15" i="5"/>
  <c r="K15" i="5"/>
  <c r="J15" i="5"/>
  <c r="I15" i="5"/>
  <c r="H15" i="5"/>
  <c r="G15" i="5"/>
  <c r="F15" i="5"/>
  <c r="E15" i="5"/>
  <c r="L14" i="5"/>
  <c r="K14" i="5"/>
  <c r="J14" i="5"/>
  <c r="I14" i="5"/>
  <c r="H14" i="5"/>
  <c r="G14" i="5"/>
  <c r="F14" i="5"/>
  <c r="E14" i="5"/>
  <c r="L13" i="5"/>
  <c r="K13" i="5"/>
  <c r="J13" i="5"/>
  <c r="I13" i="5"/>
  <c r="H13" i="5"/>
  <c r="G13" i="5"/>
  <c r="F13" i="5"/>
  <c r="E13" i="5"/>
  <c r="L12" i="5"/>
  <c r="K12" i="5"/>
  <c r="J12" i="5"/>
  <c r="I12" i="5"/>
  <c r="H12" i="5"/>
  <c r="G12" i="5"/>
  <c r="F12" i="5"/>
  <c r="E12" i="5"/>
  <c r="L11" i="5"/>
  <c r="K11" i="5"/>
  <c r="J11" i="5"/>
  <c r="I11" i="5"/>
  <c r="H11" i="5"/>
  <c r="G11" i="5"/>
  <c r="F11" i="5"/>
  <c r="E11" i="5"/>
  <c r="L10" i="5"/>
  <c r="K10" i="5"/>
  <c r="J10" i="5"/>
  <c r="I10" i="5"/>
  <c r="H10" i="5"/>
  <c r="G10" i="5"/>
  <c r="F10" i="5"/>
  <c r="E10" i="5"/>
  <c r="L9" i="5"/>
  <c r="K9" i="5"/>
  <c r="J9" i="5"/>
  <c r="I9" i="5"/>
  <c r="H9" i="5"/>
  <c r="G9" i="5"/>
  <c r="F9" i="5"/>
  <c r="E9" i="5"/>
  <c r="L8" i="5"/>
  <c r="K8" i="5"/>
  <c r="J8" i="5"/>
  <c r="I8" i="5"/>
  <c r="H8" i="5"/>
  <c r="G8" i="5"/>
  <c r="F8" i="5"/>
  <c r="E8" i="5"/>
  <c r="L7" i="5"/>
  <c r="K7" i="5"/>
  <c r="J7" i="5"/>
  <c r="I7" i="5"/>
  <c r="H7" i="5"/>
  <c r="G7" i="5"/>
  <c r="F7" i="5"/>
  <c r="E7" i="5"/>
  <c r="L6" i="5"/>
  <c r="K6" i="5"/>
  <c r="J6" i="5"/>
  <c r="I6" i="5"/>
  <c r="H6" i="5"/>
  <c r="G6" i="5"/>
  <c r="F6" i="5"/>
  <c r="E6" i="5"/>
  <c r="L5" i="5"/>
  <c r="K5" i="5"/>
  <c r="J5" i="5"/>
  <c r="I5" i="5"/>
  <c r="H5" i="5"/>
  <c r="G5" i="5"/>
  <c r="F5" i="5"/>
  <c r="E5" i="5"/>
  <c r="L4" i="5"/>
  <c r="K4" i="5"/>
  <c r="J4" i="5"/>
  <c r="I4" i="5"/>
  <c r="H4" i="5"/>
  <c r="G4" i="5"/>
  <c r="F4" i="5"/>
  <c r="E4" i="5"/>
  <c r="L3" i="5"/>
  <c r="L50" i="5" s="1"/>
  <c r="K3" i="5"/>
  <c r="K50" i="5" s="1"/>
  <c r="J3" i="5"/>
  <c r="J50" i="5" s="1"/>
  <c r="I3" i="5"/>
  <c r="I50" i="5" s="1"/>
  <c r="H3" i="5"/>
  <c r="H50" i="5" s="1"/>
  <c r="G3" i="5"/>
  <c r="G50" i="5" s="1"/>
  <c r="F3" i="5"/>
  <c r="E3" i="5"/>
  <c r="E50" i="5" s="1"/>
  <c r="O31" i="3"/>
  <c r="N31" i="3"/>
  <c r="M31" i="3"/>
  <c r="L31" i="3"/>
  <c r="K31" i="3"/>
  <c r="J31" i="3"/>
  <c r="I31" i="3"/>
  <c r="H31" i="3"/>
  <c r="G31" i="3"/>
  <c r="F31" i="3"/>
  <c r="E31" i="3"/>
  <c r="O30" i="3"/>
  <c r="N30" i="3"/>
  <c r="M30" i="3"/>
  <c r="L30" i="3"/>
  <c r="K30" i="3"/>
  <c r="J30" i="3"/>
  <c r="I30" i="3"/>
  <c r="H30" i="3"/>
  <c r="G30" i="3"/>
  <c r="F30" i="3"/>
  <c r="E30" i="3"/>
  <c r="O29" i="3"/>
  <c r="N29" i="3"/>
  <c r="M29" i="3"/>
  <c r="L29" i="3"/>
  <c r="K29" i="3"/>
  <c r="J29" i="3"/>
  <c r="I29" i="3"/>
  <c r="H29" i="3"/>
  <c r="F29" i="3"/>
  <c r="D29" i="3"/>
  <c r="G29" i="3" s="1"/>
  <c r="N28" i="3"/>
  <c r="M28" i="3"/>
  <c r="L28" i="3"/>
  <c r="K28" i="3"/>
  <c r="J28" i="3"/>
  <c r="I28" i="3"/>
  <c r="H28" i="3"/>
  <c r="G28" i="3"/>
  <c r="F28" i="3"/>
  <c r="E28" i="3"/>
  <c r="O28" i="3" s="1"/>
  <c r="O27" i="3"/>
  <c r="M27" i="3"/>
  <c r="L27" i="3"/>
  <c r="K27" i="3"/>
  <c r="J27" i="3"/>
  <c r="I27" i="3"/>
  <c r="H27" i="3"/>
  <c r="G27" i="3"/>
  <c r="F27" i="3"/>
  <c r="E27" i="3"/>
  <c r="N27" i="3" s="1"/>
  <c r="O26" i="3"/>
  <c r="N26" i="3"/>
  <c r="L26" i="3"/>
  <c r="K26" i="3"/>
  <c r="J26" i="3"/>
  <c r="I26" i="3"/>
  <c r="H26" i="3"/>
  <c r="G26" i="3"/>
  <c r="F26" i="3"/>
  <c r="E26" i="3"/>
  <c r="D26" i="3"/>
  <c r="M26" i="3" s="1"/>
  <c r="O25" i="3"/>
  <c r="N25" i="3"/>
  <c r="L25" i="3"/>
  <c r="K25" i="3"/>
  <c r="J25" i="3"/>
  <c r="I25" i="3"/>
  <c r="H25" i="3"/>
  <c r="G25" i="3"/>
  <c r="F25" i="3"/>
  <c r="E25" i="3"/>
  <c r="M25" i="3" s="1"/>
  <c r="D25" i="3"/>
  <c r="O24" i="3"/>
  <c r="N24" i="3"/>
  <c r="M24" i="3"/>
  <c r="L24" i="3"/>
  <c r="K24" i="3"/>
  <c r="J24" i="3"/>
  <c r="I24" i="3"/>
  <c r="H24" i="3"/>
  <c r="G24" i="3"/>
  <c r="F24" i="3"/>
  <c r="E24" i="3"/>
  <c r="D24" i="3"/>
  <c r="O23" i="3"/>
  <c r="N23" i="3"/>
  <c r="M23" i="3"/>
  <c r="L23" i="3"/>
  <c r="K23" i="3"/>
  <c r="J23" i="3"/>
  <c r="I23" i="3"/>
  <c r="H23" i="3"/>
  <c r="G23" i="3"/>
  <c r="F23" i="3"/>
  <c r="E23" i="3"/>
  <c r="D23" i="3"/>
  <c r="O22" i="3"/>
  <c r="N22" i="3"/>
  <c r="M22" i="3"/>
  <c r="L22" i="3"/>
  <c r="K22" i="3"/>
  <c r="J22" i="3"/>
  <c r="I22" i="3"/>
  <c r="H22" i="3"/>
  <c r="G22" i="3"/>
  <c r="F22" i="3"/>
  <c r="E22" i="3"/>
  <c r="D22" i="3"/>
  <c r="O21" i="3"/>
  <c r="N21" i="3"/>
  <c r="M21" i="3"/>
  <c r="L21" i="3"/>
  <c r="K21" i="3"/>
  <c r="J21" i="3"/>
  <c r="I21" i="3"/>
  <c r="H21" i="3"/>
  <c r="G21" i="3"/>
  <c r="F21" i="3"/>
  <c r="E21" i="3"/>
  <c r="D21" i="3"/>
  <c r="O20" i="3"/>
  <c r="N20" i="3"/>
  <c r="M20" i="3"/>
  <c r="L20" i="3"/>
  <c r="K20" i="3"/>
  <c r="J20" i="3"/>
  <c r="I20" i="3"/>
  <c r="H20" i="3"/>
  <c r="G20" i="3"/>
  <c r="F20" i="3"/>
  <c r="O19" i="3"/>
  <c r="N19" i="3"/>
  <c r="M19" i="3"/>
  <c r="L19" i="3"/>
  <c r="K19" i="3"/>
  <c r="J19" i="3"/>
  <c r="I19" i="3"/>
  <c r="H19" i="3"/>
  <c r="G19" i="3"/>
  <c r="F19" i="3"/>
  <c r="O18" i="3"/>
  <c r="N18" i="3"/>
  <c r="M18" i="3"/>
  <c r="L18" i="3"/>
  <c r="K18" i="3"/>
  <c r="J18" i="3"/>
  <c r="I18" i="3"/>
  <c r="H18" i="3"/>
  <c r="G18" i="3"/>
  <c r="F18" i="3"/>
  <c r="O17" i="3"/>
  <c r="N17" i="3"/>
  <c r="M17" i="3"/>
  <c r="L17" i="3"/>
  <c r="K17" i="3"/>
  <c r="J17" i="3"/>
  <c r="I17" i="3"/>
  <c r="H17" i="3"/>
  <c r="G17" i="3"/>
  <c r="F17" i="3"/>
  <c r="O16" i="3"/>
  <c r="N16" i="3"/>
  <c r="M16" i="3"/>
  <c r="L16" i="3"/>
  <c r="K16" i="3"/>
  <c r="J16" i="3"/>
  <c r="I16" i="3"/>
  <c r="H16" i="3"/>
  <c r="G16" i="3"/>
  <c r="F16" i="3"/>
  <c r="O15" i="3"/>
  <c r="N15" i="3"/>
  <c r="M15" i="3"/>
  <c r="L15" i="3"/>
  <c r="K15" i="3"/>
  <c r="J15" i="3"/>
  <c r="I15" i="3"/>
  <c r="H15" i="3"/>
  <c r="G15" i="3"/>
  <c r="F15" i="3"/>
  <c r="O14" i="3"/>
  <c r="N14" i="3"/>
  <c r="M14" i="3"/>
  <c r="L14" i="3"/>
  <c r="K14" i="3"/>
  <c r="J14" i="3"/>
  <c r="I14" i="3"/>
  <c r="H14" i="3"/>
  <c r="G14" i="3"/>
  <c r="F14" i="3"/>
  <c r="O13" i="3"/>
  <c r="N13" i="3"/>
  <c r="M13" i="3"/>
  <c r="L13" i="3"/>
  <c r="K13" i="3"/>
  <c r="J13" i="3"/>
  <c r="I13" i="3"/>
  <c r="H13" i="3"/>
  <c r="G13" i="3"/>
  <c r="F13" i="3"/>
  <c r="O12" i="3"/>
  <c r="N12" i="3"/>
  <c r="M12" i="3"/>
  <c r="L12" i="3"/>
  <c r="K12" i="3"/>
  <c r="J12" i="3"/>
  <c r="I12" i="3"/>
  <c r="H12" i="3"/>
  <c r="G12" i="3"/>
  <c r="F12" i="3"/>
  <c r="O11" i="3"/>
  <c r="N11" i="3"/>
  <c r="M11" i="3"/>
  <c r="L11" i="3"/>
  <c r="K11" i="3"/>
  <c r="J11" i="3"/>
  <c r="I11" i="3"/>
  <c r="H11" i="3"/>
  <c r="G11" i="3"/>
  <c r="F11" i="3"/>
  <c r="O10" i="3"/>
  <c r="N10" i="3"/>
  <c r="M10" i="3"/>
  <c r="L10" i="3"/>
  <c r="K10" i="3"/>
  <c r="J10" i="3"/>
  <c r="I10" i="3"/>
  <c r="H10" i="3"/>
  <c r="G10" i="3"/>
  <c r="F10" i="3"/>
  <c r="O9" i="3"/>
  <c r="N9" i="3"/>
  <c r="M9" i="3"/>
  <c r="L9" i="3"/>
  <c r="K9" i="3"/>
  <c r="J9" i="3"/>
  <c r="I9" i="3"/>
  <c r="H9" i="3"/>
  <c r="G9" i="3"/>
  <c r="F9" i="3"/>
  <c r="O8" i="3"/>
  <c r="N8" i="3"/>
  <c r="M8" i="3"/>
  <c r="L8" i="3"/>
  <c r="K8" i="3"/>
  <c r="J8" i="3"/>
  <c r="I8" i="3"/>
  <c r="H8" i="3"/>
  <c r="G8" i="3"/>
  <c r="F8" i="3"/>
  <c r="O7" i="3"/>
  <c r="N7" i="3"/>
  <c r="M7" i="3"/>
  <c r="L7" i="3"/>
  <c r="K7" i="3"/>
  <c r="J7" i="3"/>
  <c r="I7" i="3"/>
  <c r="H7" i="3"/>
  <c r="G7" i="3"/>
  <c r="F7" i="3"/>
  <c r="O6" i="3"/>
  <c r="N6" i="3"/>
  <c r="M6" i="3"/>
  <c r="L6" i="3"/>
  <c r="K6" i="3"/>
  <c r="J6" i="3"/>
  <c r="I6" i="3"/>
  <c r="H6" i="3"/>
  <c r="G6" i="3"/>
  <c r="F6" i="3"/>
  <c r="O5" i="3"/>
  <c r="N5" i="3"/>
  <c r="L5" i="3"/>
  <c r="K5" i="3"/>
  <c r="J5" i="3"/>
  <c r="I5" i="3"/>
  <c r="I32" i="3" s="1"/>
  <c r="H5" i="3"/>
  <c r="G5" i="3"/>
  <c r="F5" i="3"/>
  <c r="E5" i="3"/>
  <c r="M5" i="3" s="1"/>
  <c r="O4" i="3"/>
  <c r="N4" i="3"/>
  <c r="L4" i="3"/>
  <c r="K4" i="3"/>
  <c r="J4" i="3"/>
  <c r="I4" i="3"/>
  <c r="H4" i="3"/>
  <c r="G4" i="3"/>
  <c r="F4" i="3"/>
  <c r="E4" i="3"/>
  <c r="M4" i="3" s="1"/>
  <c r="O3" i="3"/>
  <c r="N3" i="3"/>
  <c r="N32" i="3" s="1"/>
  <c r="L3" i="3"/>
  <c r="L32" i="3" s="1"/>
  <c r="K3" i="3"/>
  <c r="K32" i="3" s="1"/>
  <c r="J3" i="3"/>
  <c r="J32" i="3" s="1"/>
  <c r="I3" i="3"/>
  <c r="H3" i="3"/>
  <c r="H32" i="3" s="1"/>
  <c r="G3" i="3"/>
  <c r="G32" i="3" s="1"/>
  <c r="F3" i="3"/>
  <c r="F32" i="3" s="1"/>
  <c r="E3" i="3"/>
  <c r="M3" i="3" s="1"/>
  <c r="M32" i="3" s="1"/>
  <c r="M35" i="3" l="1"/>
  <c r="M33" i="3"/>
  <c r="I35" i="3"/>
  <c r="I33" i="3"/>
  <c r="K53" i="5"/>
  <c r="K51" i="5"/>
  <c r="K55" i="5" s="1"/>
  <c r="F33" i="3"/>
  <c r="F35" i="3"/>
  <c r="J33" i="3"/>
  <c r="J35" i="3"/>
  <c r="O32" i="3"/>
  <c r="H51" i="5"/>
  <c r="H55" i="5" s="1"/>
  <c r="H53" i="5"/>
  <c r="L51" i="5"/>
  <c r="L55" i="5" s="1"/>
  <c r="L53" i="5"/>
  <c r="N33" i="3"/>
  <c r="N35" i="3"/>
  <c r="G33" i="3"/>
  <c r="G35" i="3"/>
  <c r="K33" i="3"/>
  <c r="K35" i="3"/>
  <c r="I53" i="5"/>
  <c r="I51" i="5"/>
  <c r="I55" i="5" s="1"/>
  <c r="G53" i="5"/>
  <c r="G51" i="5"/>
  <c r="G55" i="5" s="1"/>
  <c r="E53" i="5"/>
  <c r="E51" i="5"/>
  <c r="E55" i="5" s="1"/>
  <c r="H33" i="3"/>
  <c r="H35" i="3"/>
  <c r="L33" i="3"/>
  <c r="L35" i="3"/>
  <c r="F50" i="5"/>
  <c r="J53" i="5"/>
  <c r="J51" i="5"/>
  <c r="J55" i="5" s="1"/>
  <c r="H5" i="7"/>
  <c r="H4" i="7" s="1"/>
  <c r="D35" i="3" l="1"/>
  <c r="O33" i="3"/>
  <c r="O35" i="3"/>
  <c r="F53" i="5"/>
  <c r="C53" i="5" s="1"/>
  <c r="F51" i="5"/>
  <c r="F55" i="5" s="1"/>
  <c r="C55" i="5" s="1"/>
  <c r="C57" i="5" s="1"/>
  <c r="E57" i="5" s="1"/>
</calcChain>
</file>

<file path=xl/sharedStrings.xml><?xml version="1.0" encoding="utf-8"?>
<sst xmlns="http://schemas.openxmlformats.org/spreadsheetml/2006/main" count="212" uniqueCount="110">
  <si>
    <t>لیستوفر فونداسیون</t>
  </si>
  <si>
    <t>سایز میلگردها</t>
  </si>
  <si>
    <t>نوع میلگرد</t>
  </si>
  <si>
    <t>سایز</t>
  </si>
  <si>
    <t>محل میلگرد</t>
  </si>
  <si>
    <t>طول (متر)</t>
  </si>
  <si>
    <t>تعداد</t>
  </si>
  <si>
    <t>توضیحات</t>
  </si>
  <si>
    <t>طولی بالا و پایین</t>
  </si>
  <si>
    <t xml:space="preserve">محور A و B و C </t>
  </si>
  <si>
    <t>25 سانتیمتر خم 90 درجه انتها از یک سر</t>
  </si>
  <si>
    <t>محور 1 و 2 و 3 و 4</t>
  </si>
  <si>
    <t>25 سانتیمتر خم 90 درجه انتها از دو سر</t>
  </si>
  <si>
    <t>تقویتی بالا</t>
  </si>
  <si>
    <t xml:space="preserve">محور A و C </t>
  </si>
  <si>
    <t>محور B</t>
  </si>
  <si>
    <t>محور 1 و 4</t>
  </si>
  <si>
    <t>محور 2 و 3</t>
  </si>
  <si>
    <t>تقویتی پایین</t>
  </si>
  <si>
    <t>عرضی بالا و پایین</t>
  </si>
  <si>
    <t>65 سانتیمتر افقی و دو خم 90 درجه به طول 80 سانتیمتر</t>
  </si>
  <si>
    <t>45 سانتیمتر افقی و دو خم 90 درجه به طول 80 سانتیمتر</t>
  </si>
  <si>
    <t>خرک</t>
  </si>
  <si>
    <t>محور B و 1 و 4</t>
  </si>
  <si>
    <t>50 سانتیمتر افقی و 140 سانتیمتر قائم و 60 سانتیمتر پاشنه</t>
  </si>
  <si>
    <t>محور A و C و 2 و 3</t>
  </si>
  <si>
    <t>70 سانتیمتر افقی و 140 سانتیمتر قائم و 60 سانتیمتر پاشنه</t>
  </si>
  <si>
    <t>بولت</t>
  </si>
  <si>
    <t>صفحه 1 و 2</t>
  </si>
  <si>
    <t>48 سانتیمتر خم، 20 سانتیمتر رزوه</t>
  </si>
  <si>
    <t>صفحه 3 و 4 و 5</t>
  </si>
  <si>
    <t>68 سانتیمتر خم، 20 سانتیمتر رزوه</t>
  </si>
  <si>
    <t>گونه</t>
  </si>
  <si>
    <t>کل فونداسیون</t>
  </si>
  <si>
    <t>خاموت دور بولت</t>
  </si>
  <si>
    <t>بولت 25</t>
  </si>
  <si>
    <t>خم 135 به طول 10 سانتیمتر</t>
  </si>
  <si>
    <t>بولت 32</t>
  </si>
  <si>
    <t>طول کل (متر)</t>
  </si>
  <si>
    <t>تعداد شاخه میلگرد</t>
  </si>
  <si>
    <t>وزن متر طول</t>
  </si>
  <si>
    <t>وزن کل هر سایز میلگرد (کیلوگرم)</t>
  </si>
  <si>
    <t xml:space="preserve">لیست خرید آهن آلات </t>
  </si>
  <si>
    <t>سایز مقاطع</t>
  </si>
  <si>
    <t>محل</t>
  </si>
  <si>
    <t>مقطع</t>
  </si>
  <si>
    <t>IPE140</t>
  </si>
  <si>
    <t>IPE160</t>
  </si>
  <si>
    <t>IPE180</t>
  </si>
  <si>
    <t>IPE240</t>
  </si>
  <si>
    <t>UPA80</t>
  </si>
  <si>
    <t>UPA100</t>
  </si>
  <si>
    <t>UPA120</t>
  </si>
  <si>
    <t>UPA140</t>
  </si>
  <si>
    <t>ستون C1 و C4 و C6</t>
  </si>
  <si>
    <t>ستون C2 و C3</t>
  </si>
  <si>
    <t>ستون C5 و C8</t>
  </si>
  <si>
    <t>ستون C7</t>
  </si>
  <si>
    <t>تیر دستک CB1 طبقات</t>
  </si>
  <si>
    <t>تیر اصلی CB1 طبقات</t>
  </si>
  <si>
    <t>تیر اصلی CB2 و CB3 طبقات</t>
  </si>
  <si>
    <t>تیر اصلی CB4 طبقات</t>
  </si>
  <si>
    <t>تیر دستک CB4 طبقات</t>
  </si>
  <si>
    <t>تیر فرعی و اصلی بین AB12 طبقات</t>
  </si>
  <si>
    <t>تیر فرعی AB23 طبقات</t>
  </si>
  <si>
    <t>تیر اصلی AB3 طبقات</t>
  </si>
  <si>
    <t>تیر اصلی و دستک AB4 طبقات</t>
  </si>
  <si>
    <t>تیر اصلی و فرعی AB12</t>
  </si>
  <si>
    <t>تیر اصلی B12 و A12</t>
  </si>
  <si>
    <t>تیر اصلی و فرعی BC23</t>
  </si>
  <si>
    <t>تیر اصلی A23</t>
  </si>
  <si>
    <t>تیر اصلی 34</t>
  </si>
  <si>
    <t>تیر دستک CB1 بام</t>
  </si>
  <si>
    <t>تیر اصلی CB1 بام</t>
  </si>
  <si>
    <t>تیر اصلی CB2 و CB3 بام</t>
  </si>
  <si>
    <t>تیر اصلی CB4 بام</t>
  </si>
  <si>
    <t>تیر دستک CB4 بام</t>
  </si>
  <si>
    <t>تیر فرعی و اصلی بین AB12 بام</t>
  </si>
  <si>
    <t>تیر فرعی AB23 بام</t>
  </si>
  <si>
    <t>تیر اصلی AB2 و AB3 بام</t>
  </si>
  <si>
    <t>تیر اصلی و دستک AB4 بام</t>
  </si>
  <si>
    <t>تیر اصلی و فرعی BC12 بام</t>
  </si>
  <si>
    <t>تیر اصلی B12 و A12 بام</t>
  </si>
  <si>
    <t>تیر اصلی 23 بام</t>
  </si>
  <si>
    <t>تیر فرعی BC23 بام</t>
  </si>
  <si>
    <t>تیر اصلی C34 بام</t>
  </si>
  <si>
    <t>تیر اصلی و فرعی 34</t>
  </si>
  <si>
    <t>تیر اصلی و فرعی AB23 خرپشته</t>
  </si>
  <si>
    <t>تیر اصلی A و B خرپشته</t>
  </si>
  <si>
    <t>تیرهای فرعی دستک ها</t>
  </si>
  <si>
    <t>تیر فرعی کنار آسانسور</t>
  </si>
  <si>
    <t>مقطع مهاربند دهانه 4.8</t>
  </si>
  <si>
    <t>مقطع مهاربند دهانه 4.2</t>
  </si>
  <si>
    <t>مقطع دستک</t>
  </si>
  <si>
    <t>راه پله</t>
  </si>
  <si>
    <t>تعداد شاخه آهن</t>
  </si>
  <si>
    <t>وزن کل هر سایز مقطع (کیلوگرم)</t>
  </si>
  <si>
    <t>قیمت هر شاخه</t>
  </si>
  <si>
    <t>قیمت کل مقاطع</t>
  </si>
  <si>
    <t>قیمت علی الحساب ورق‌، گونیا و برشگیر</t>
  </si>
  <si>
    <t>21 تن</t>
  </si>
  <si>
    <t>قیمت کل اسکلت</t>
  </si>
  <si>
    <t>خرید هر نفر</t>
  </si>
  <si>
    <t>سهم هر نفر</t>
  </si>
  <si>
    <t>کوچی</t>
  </si>
  <si>
    <t>قاسمی</t>
  </si>
  <si>
    <t>مرتضوی</t>
  </si>
  <si>
    <t>عارفی</t>
  </si>
  <si>
    <t>تعداد افراد</t>
  </si>
  <si>
    <t>تاریخ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</si>
</sst>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0"/>
      <color rgb="FF000000"/>
      <name val="Arial"/>
      <scheme val="minor"/>
    </font>
    <font>
      <sz val="9"/>
      <color theme="1"/>
      <name val="Vazirmatn"/>
    </font>
    <font>
      <sz val="10"/>
      <name val="Arial"/>
    </font>
    <font>
      <sz val="10"/>
      <color theme="1"/>
      <name val="Arial"/>
      <scheme val="minor"/>
    </font>
    <font>
      <b/>
      <sz val="9"/>
      <color theme="1"/>
      <name val="Vazirmatn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1" fontId="1" fillId="0" borderId="0" xfId="0" applyNumberFormat="1" applyFont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/>
    </xf>
    <xf numFmtId="164" fontId="1" fillId="3" borderId="7" xfId="0" applyNumberFormat="1" applyFont="1" applyFill="1" applyBorder="1" applyAlignment="1">
      <alignment horizontal="right"/>
    </xf>
    <xf numFmtId="1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/>
    </xf>
    <xf numFmtId="0" fontId="3" fillId="0" borderId="1" xfId="0" applyFont="1" applyBorder="1"/>
    <xf numFmtId="3" fontId="1" fillId="0" borderId="12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164" fontId="1" fillId="0" borderId="8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Font="1" applyAlignment="1"/>
    <xf numFmtId="1" fontId="1" fillId="3" borderId="0" xfId="0" applyNumberFormat="1" applyFont="1" applyFill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2" xfId="0" applyFont="1" applyBorder="1"/>
    <xf numFmtId="164" fontId="1" fillId="0" borderId="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2" fillId="0" borderId="4" xfId="0" applyFont="1" applyBorder="1"/>
    <xf numFmtId="1" fontId="4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/>
    <xf numFmtId="1" fontId="4" fillId="0" borderId="12" xfId="0" applyNumberFormat="1" applyFont="1" applyBorder="1" applyAlignment="1">
      <alignment horizontal="center" vertical="center"/>
    </xf>
    <xf numFmtId="0" fontId="2" fillId="0" borderId="13" xfId="0" applyFont="1" applyBorder="1"/>
    <xf numFmtId="1" fontId="4" fillId="0" borderId="2" xfId="0" applyNumberFormat="1" applyFont="1" applyBorder="1" applyAlignment="1">
      <alignment horizontal="center" vertical="center"/>
    </xf>
    <xf numFmtId="0" fontId="2" fillId="0" borderId="6" xfId="0" applyFont="1" applyBorder="1"/>
    <xf numFmtId="0" fontId="0" fillId="0" borderId="0" xfId="0" applyFont="1" applyAlignment="1">
      <alignment horizontal="right"/>
    </xf>
    <xf numFmtId="164" fontId="1" fillId="0" borderId="7" xfId="0" applyNumberFormat="1" applyFont="1" applyBorder="1" applyAlignment="1">
      <alignment horizontal="right" wrapText="1"/>
    </xf>
    <xf numFmtId="164" fontId="1" fillId="0" borderId="7" xfId="0" applyNumberFormat="1" applyFont="1" applyBorder="1" applyAlignment="1">
      <alignment horizontal="right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P35"/>
  <sheetViews>
    <sheetView rightToLeft="1" workbookViewId="0">
      <pane ySplit="2" topLeftCell="A18" activePane="bottomLeft" state="frozen"/>
      <selection pane="bottomLeft" activeCell="P16" sqref="P16"/>
    </sheetView>
  </sheetViews>
  <sheetFormatPr defaultColWidth="12.6640625" defaultRowHeight="15.75" customHeight="1" x14ac:dyDescent="0.25"/>
  <cols>
    <col min="1" max="1" width="13.44140625" customWidth="1"/>
    <col min="2" max="2" width="3.77734375" customWidth="1"/>
    <col min="3" max="3" width="12.21875" customWidth="1"/>
    <col min="4" max="4" width="7" customWidth="1"/>
    <col min="5" max="5" width="4.109375" customWidth="1"/>
    <col min="6" max="6" width="4.88671875" customWidth="1"/>
    <col min="7" max="7" width="5.77734375" customWidth="1"/>
    <col min="8" max="9" width="4.88671875" customWidth="1"/>
    <col min="10" max="10" width="5.6640625" customWidth="1"/>
    <col min="11" max="12" width="4.88671875" customWidth="1"/>
    <col min="13" max="15" width="5.6640625" customWidth="1"/>
    <col min="16" max="16" width="39.21875" bestFit="1" customWidth="1"/>
  </cols>
  <sheetData>
    <row r="1" spans="1:16" ht="15.75" customHeight="1" x14ac:dyDescent="0.6">
      <c r="A1" s="51" t="s">
        <v>0</v>
      </c>
      <c r="B1" s="52"/>
      <c r="C1" s="52"/>
      <c r="D1" s="52"/>
      <c r="E1" s="52"/>
      <c r="F1" s="53" t="s">
        <v>1</v>
      </c>
      <c r="G1" s="52"/>
      <c r="H1" s="52"/>
      <c r="I1" s="52"/>
      <c r="J1" s="52"/>
      <c r="K1" s="52"/>
      <c r="L1" s="52"/>
      <c r="M1" s="52"/>
      <c r="N1" s="52"/>
      <c r="O1" s="52"/>
      <c r="P1" s="1"/>
    </row>
    <row r="2" spans="1:16" ht="15.75" customHeight="1" x14ac:dyDescent="0.6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">
        <v>8</v>
      </c>
      <c r="G2" s="3">
        <v>10</v>
      </c>
      <c r="H2" s="3">
        <v>12</v>
      </c>
      <c r="I2" s="3">
        <v>14</v>
      </c>
      <c r="J2" s="3">
        <v>16</v>
      </c>
      <c r="K2" s="3">
        <v>18</v>
      </c>
      <c r="L2" s="3">
        <v>20</v>
      </c>
      <c r="M2" s="3">
        <v>22</v>
      </c>
      <c r="N2" s="3">
        <v>25</v>
      </c>
      <c r="O2" s="3">
        <v>32</v>
      </c>
      <c r="P2" s="4" t="s">
        <v>7</v>
      </c>
    </row>
    <row r="3" spans="1:16" ht="15.75" customHeight="1" x14ac:dyDescent="0.6">
      <c r="A3" s="5" t="s">
        <v>8</v>
      </c>
      <c r="B3" s="6">
        <v>22</v>
      </c>
      <c r="C3" s="7" t="s">
        <v>9</v>
      </c>
      <c r="D3" s="8">
        <v>12</v>
      </c>
      <c r="E3" s="6">
        <f t="shared" ref="E3:E4" si="0">2*(6+6+5)</f>
        <v>34</v>
      </c>
      <c r="F3" s="9">
        <f t="shared" ref="F3:O3" si="1">IF($B3=F$2,$D3*$E3,)</f>
        <v>0</v>
      </c>
      <c r="G3" s="9">
        <f t="shared" si="1"/>
        <v>0</v>
      </c>
      <c r="H3" s="9">
        <f t="shared" si="1"/>
        <v>0</v>
      </c>
      <c r="I3" s="9">
        <f t="shared" si="1"/>
        <v>0</v>
      </c>
      <c r="J3" s="9">
        <f t="shared" si="1"/>
        <v>0</v>
      </c>
      <c r="K3" s="9">
        <f t="shared" si="1"/>
        <v>0</v>
      </c>
      <c r="L3" s="9">
        <f t="shared" si="1"/>
        <v>0</v>
      </c>
      <c r="M3" s="9">
        <f t="shared" si="1"/>
        <v>408</v>
      </c>
      <c r="N3" s="9">
        <f t="shared" si="1"/>
        <v>0</v>
      </c>
      <c r="O3" s="9">
        <f t="shared" si="1"/>
        <v>0</v>
      </c>
      <c r="P3" s="7" t="s">
        <v>10</v>
      </c>
    </row>
    <row r="4" spans="1:16" ht="15.75" customHeight="1" x14ac:dyDescent="0.6">
      <c r="A4" s="5" t="s">
        <v>8</v>
      </c>
      <c r="B4" s="6">
        <v>22</v>
      </c>
      <c r="C4" s="7" t="s">
        <v>9</v>
      </c>
      <c r="D4" s="10">
        <v>4</v>
      </c>
      <c r="E4" s="6">
        <f t="shared" si="0"/>
        <v>34</v>
      </c>
      <c r="F4" s="9">
        <f t="shared" ref="F4:O4" si="2">IF($B4=F$2,$D4*$E4,)</f>
        <v>0</v>
      </c>
      <c r="G4" s="9">
        <f t="shared" si="2"/>
        <v>0</v>
      </c>
      <c r="H4" s="9">
        <f t="shared" si="2"/>
        <v>0</v>
      </c>
      <c r="I4" s="9">
        <f t="shared" si="2"/>
        <v>0</v>
      </c>
      <c r="J4" s="9">
        <f t="shared" si="2"/>
        <v>0</v>
      </c>
      <c r="K4" s="9">
        <f t="shared" si="2"/>
        <v>0</v>
      </c>
      <c r="L4" s="9">
        <f t="shared" si="2"/>
        <v>0</v>
      </c>
      <c r="M4" s="9">
        <f t="shared" si="2"/>
        <v>136</v>
      </c>
      <c r="N4" s="9">
        <f t="shared" si="2"/>
        <v>0</v>
      </c>
      <c r="O4" s="9">
        <f t="shared" si="2"/>
        <v>0</v>
      </c>
      <c r="P4" s="7" t="s">
        <v>10</v>
      </c>
    </row>
    <row r="5" spans="1:16" ht="15.75" customHeight="1" x14ac:dyDescent="0.6">
      <c r="A5" s="5" t="s">
        <v>8</v>
      </c>
      <c r="B5" s="6">
        <v>22</v>
      </c>
      <c r="C5" s="7" t="s">
        <v>11</v>
      </c>
      <c r="D5" s="10">
        <v>11.5</v>
      </c>
      <c r="E5" s="11">
        <f>2*(5+6+6+5)</f>
        <v>44</v>
      </c>
      <c r="F5" s="9">
        <f t="shared" ref="F5:O5" si="3">IF($B5=F$2,$D5*$E5,)</f>
        <v>0</v>
      </c>
      <c r="G5" s="9">
        <f t="shared" si="3"/>
        <v>0</v>
      </c>
      <c r="H5" s="9">
        <f t="shared" si="3"/>
        <v>0</v>
      </c>
      <c r="I5" s="9">
        <f t="shared" si="3"/>
        <v>0</v>
      </c>
      <c r="J5" s="9">
        <f t="shared" si="3"/>
        <v>0</v>
      </c>
      <c r="K5" s="9">
        <f t="shared" si="3"/>
        <v>0</v>
      </c>
      <c r="L5" s="9">
        <f t="shared" si="3"/>
        <v>0</v>
      </c>
      <c r="M5" s="9">
        <f t="shared" si="3"/>
        <v>506</v>
      </c>
      <c r="N5" s="9">
        <f t="shared" si="3"/>
        <v>0</v>
      </c>
      <c r="O5" s="9">
        <f t="shared" si="3"/>
        <v>0</v>
      </c>
      <c r="P5" s="7" t="s">
        <v>12</v>
      </c>
    </row>
    <row r="6" spans="1:16" ht="15.75" customHeight="1" x14ac:dyDescent="0.6">
      <c r="A6" s="5" t="s">
        <v>13</v>
      </c>
      <c r="B6" s="6">
        <v>22</v>
      </c>
      <c r="C6" s="7" t="s">
        <v>14</v>
      </c>
      <c r="D6" s="10">
        <v>12</v>
      </c>
      <c r="E6" s="11">
        <v>9</v>
      </c>
      <c r="F6" s="9">
        <f t="shared" ref="F6:O6" si="4">IF($B6=F$2,$D6*$E6,)</f>
        <v>0</v>
      </c>
      <c r="G6" s="9">
        <f t="shared" si="4"/>
        <v>0</v>
      </c>
      <c r="H6" s="9">
        <f t="shared" si="4"/>
        <v>0</v>
      </c>
      <c r="I6" s="9">
        <f t="shared" si="4"/>
        <v>0</v>
      </c>
      <c r="J6" s="9">
        <f t="shared" si="4"/>
        <v>0</v>
      </c>
      <c r="K6" s="9">
        <f t="shared" si="4"/>
        <v>0</v>
      </c>
      <c r="L6" s="9">
        <f t="shared" si="4"/>
        <v>0</v>
      </c>
      <c r="M6" s="9">
        <f t="shared" si="4"/>
        <v>108</v>
      </c>
      <c r="N6" s="9">
        <f t="shared" si="4"/>
        <v>0</v>
      </c>
      <c r="O6" s="9">
        <f t="shared" si="4"/>
        <v>0</v>
      </c>
      <c r="P6" s="12"/>
    </row>
    <row r="7" spans="1:16" ht="15.75" customHeight="1" x14ac:dyDescent="0.6">
      <c r="A7" s="5" t="s">
        <v>13</v>
      </c>
      <c r="B7" s="6">
        <v>22</v>
      </c>
      <c r="C7" s="7" t="s">
        <v>14</v>
      </c>
      <c r="D7" s="10">
        <v>6</v>
      </c>
      <c r="E7" s="11">
        <v>2</v>
      </c>
      <c r="F7" s="9">
        <f t="shared" ref="F7:O7" si="5">IF($B7=F$2,$D7*$E7,)</f>
        <v>0</v>
      </c>
      <c r="G7" s="9">
        <f t="shared" si="5"/>
        <v>0</v>
      </c>
      <c r="H7" s="9">
        <f t="shared" si="5"/>
        <v>0</v>
      </c>
      <c r="I7" s="9">
        <f t="shared" si="5"/>
        <v>0</v>
      </c>
      <c r="J7" s="9">
        <f t="shared" si="5"/>
        <v>0</v>
      </c>
      <c r="K7" s="9">
        <f t="shared" si="5"/>
        <v>0</v>
      </c>
      <c r="L7" s="9">
        <f t="shared" si="5"/>
        <v>0</v>
      </c>
      <c r="M7" s="9">
        <f t="shared" si="5"/>
        <v>12</v>
      </c>
      <c r="N7" s="9">
        <f t="shared" si="5"/>
        <v>0</v>
      </c>
      <c r="O7" s="9">
        <f t="shared" si="5"/>
        <v>0</v>
      </c>
      <c r="P7" s="12"/>
    </row>
    <row r="8" spans="1:16" ht="15.75" customHeight="1" x14ac:dyDescent="0.6">
      <c r="A8" s="5" t="s">
        <v>13</v>
      </c>
      <c r="B8" s="6">
        <v>22</v>
      </c>
      <c r="C8" s="7" t="s">
        <v>14</v>
      </c>
      <c r="D8" s="10">
        <v>4</v>
      </c>
      <c r="E8" s="11">
        <v>3</v>
      </c>
      <c r="F8" s="9">
        <f t="shared" ref="F8:O8" si="6">IF($B8=F$2,$D8*$E8,)</f>
        <v>0</v>
      </c>
      <c r="G8" s="9">
        <f t="shared" si="6"/>
        <v>0</v>
      </c>
      <c r="H8" s="9">
        <f t="shared" si="6"/>
        <v>0</v>
      </c>
      <c r="I8" s="9">
        <f t="shared" si="6"/>
        <v>0</v>
      </c>
      <c r="J8" s="9">
        <f t="shared" si="6"/>
        <v>0</v>
      </c>
      <c r="K8" s="9">
        <f t="shared" si="6"/>
        <v>0</v>
      </c>
      <c r="L8" s="9">
        <f t="shared" si="6"/>
        <v>0</v>
      </c>
      <c r="M8" s="9">
        <f t="shared" si="6"/>
        <v>12</v>
      </c>
      <c r="N8" s="9">
        <f t="shared" si="6"/>
        <v>0</v>
      </c>
      <c r="O8" s="9">
        <f t="shared" si="6"/>
        <v>0</v>
      </c>
      <c r="P8" s="7"/>
    </row>
    <row r="9" spans="1:16" ht="15.75" customHeight="1" x14ac:dyDescent="0.6">
      <c r="A9" s="5" t="s">
        <v>13</v>
      </c>
      <c r="B9" s="6">
        <v>22</v>
      </c>
      <c r="C9" s="7" t="s">
        <v>15</v>
      </c>
      <c r="D9" s="10">
        <v>4</v>
      </c>
      <c r="E9" s="11">
        <v>2</v>
      </c>
      <c r="F9" s="9">
        <f t="shared" ref="F9:O9" si="7">IF($B9=F$2,$D9*$E9,)</f>
        <v>0</v>
      </c>
      <c r="G9" s="9">
        <f t="shared" si="7"/>
        <v>0</v>
      </c>
      <c r="H9" s="9">
        <f t="shared" si="7"/>
        <v>0</v>
      </c>
      <c r="I9" s="9">
        <f t="shared" si="7"/>
        <v>0</v>
      </c>
      <c r="J9" s="9">
        <f t="shared" si="7"/>
        <v>0</v>
      </c>
      <c r="K9" s="9">
        <f t="shared" si="7"/>
        <v>0</v>
      </c>
      <c r="L9" s="9">
        <f t="shared" si="7"/>
        <v>0</v>
      </c>
      <c r="M9" s="9">
        <f t="shared" si="7"/>
        <v>8</v>
      </c>
      <c r="N9" s="9">
        <f t="shared" si="7"/>
        <v>0</v>
      </c>
      <c r="O9" s="9">
        <f t="shared" si="7"/>
        <v>0</v>
      </c>
      <c r="P9" s="7"/>
    </row>
    <row r="10" spans="1:16" ht="15.75" customHeight="1" x14ac:dyDescent="0.6">
      <c r="A10" s="5" t="s">
        <v>13</v>
      </c>
      <c r="B10" s="6">
        <v>22</v>
      </c>
      <c r="C10" s="7" t="s">
        <v>15</v>
      </c>
      <c r="D10" s="10">
        <v>6</v>
      </c>
      <c r="E10" s="11">
        <v>1</v>
      </c>
      <c r="F10" s="9">
        <f t="shared" ref="F10:O10" si="8">IF($B10=F$2,$D10*$E10,)</f>
        <v>0</v>
      </c>
      <c r="G10" s="9">
        <f t="shared" si="8"/>
        <v>0</v>
      </c>
      <c r="H10" s="9">
        <f t="shared" si="8"/>
        <v>0</v>
      </c>
      <c r="I10" s="9">
        <f t="shared" si="8"/>
        <v>0</v>
      </c>
      <c r="J10" s="9">
        <f t="shared" si="8"/>
        <v>0</v>
      </c>
      <c r="K10" s="9">
        <f t="shared" si="8"/>
        <v>0</v>
      </c>
      <c r="L10" s="9">
        <f t="shared" si="8"/>
        <v>0</v>
      </c>
      <c r="M10" s="9">
        <f t="shared" si="8"/>
        <v>6</v>
      </c>
      <c r="N10" s="9">
        <f t="shared" si="8"/>
        <v>0</v>
      </c>
      <c r="O10" s="9">
        <f t="shared" si="8"/>
        <v>0</v>
      </c>
      <c r="P10" s="7"/>
    </row>
    <row r="11" spans="1:16" ht="15.75" customHeight="1" x14ac:dyDescent="0.6">
      <c r="A11" s="5" t="s">
        <v>13</v>
      </c>
      <c r="B11" s="6">
        <v>22</v>
      </c>
      <c r="C11" s="13" t="s">
        <v>16</v>
      </c>
      <c r="D11" s="8">
        <v>6</v>
      </c>
      <c r="E11" s="11">
        <v>2</v>
      </c>
      <c r="F11" s="9">
        <f t="shared" ref="F11:O11" si="9">IF($B11=F$2,$D11*$E11,)</f>
        <v>0</v>
      </c>
      <c r="G11" s="9">
        <f t="shared" si="9"/>
        <v>0</v>
      </c>
      <c r="H11" s="9">
        <f t="shared" si="9"/>
        <v>0</v>
      </c>
      <c r="I11" s="9">
        <f t="shared" si="9"/>
        <v>0</v>
      </c>
      <c r="J11" s="9">
        <f t="shared" si="9"/>
        <v>0</v>
      </c>
      <c r="K11" s="9">
        <f t="shared" si="9"/>
        <v>0</v>
      </c>
      <c r="L11" s="9">
        <f t="shared" si="9"/>
        <v>0</v>
      </c>
      <c r="M11" s="9">
        <f t="shared" si="9"/>
        <v>12</v>
      </c>
      <c r="N11" s="9">
        <f t="shared" si="9"/>
        <v>0</v>
      </c>
      <c r="O11" s="9">
        <f t="shared" si="9"/>
        <v>0</v>
      </c>
      <c r="P11" s="7"/>
    </row>
    <row r="12" spans="1:16" ht="15.75" customHeight="1" x14ac:dyDescent="0.6">
      <c r="A12" s="5" t="s">
        <v>13</v>
      </c>
      <c r="B12" s="6">
        <v>22</v>
      </c>
      <c r="C12" s="13" t="s">
        <v>16</v>
      </c>
      <c r="D12" s="8">
        <v>9</v>
      </c>
      <c r="E12" s="11">
        <v>2</v>
      </c>
      <c r="F12" s="9">
        <f t="shared" ref="F12:O12" si="10">IF($B12=F$2,$D12*$E12,)</f>
        <v>0</v>
      </c>
      <c r="G12" s="9">
        <f t="shared" si="10"/>
        <v>0</v>
      </c>
      <c r="H12" s="9">
        <f t="shared" si="10"/>
        <v>0</v>
      </c>
      <c r="I12" s="9">
        <f t="shared" si="10"/>
        <v>0</v>
      </c>
      <c r="J12" s="9">
        <f t="shared" si="10"/>
        <v>0</v>
      </c>
      <c r="K12" s="9">
        <f t="shared" si="10"/>
        <v>0</v>
      </c>
      <c r="L12" s="9">
        <f t="shared" si="10"/>
        <v>0</v>
      </c>
      <c r="M12" s="9">
        <f t="shared" si="10"/>
        <v>18</v>
      </c>
      <c r="N12" s="9">
        <f t="shared" si="10"/>
        <v>0</v>
      </c>
      <c r="O12" s="9">
        <f t="shared" si="10"/>
        <v>0</v>
      </c>
      <c r="P12" s="7"/>
    </row>
    <row r="13" spans="1:16" ht="15.75" customHeight="1" x14ac:dyDescent="0.6">
      <c r="A13" s="5" t="s">
        <v>13</v>
      </c>
      <c r="B13" s="6">
        <v>22</v>
      </c>
      <c r="C13" s="7" t="s">
        <v>17</v>
      </c>
      <c r="D13" s="8">
        <v>4</v>
      </c>
      <c r="E13" s="6">
        <v>5</v>
      </c>
      <c r="F13" s="9">
        <f t="shared" ref="F13:O13" si="11">IF($B13=F$2,$D13*$E13,)</f>
        <v>0</v>
      </c>
      <c r="G13" s="9">
        <f t="shared" si="11"/>
        <v>0</v>
      </c>
      <c r="H13" s="9">
        <f t="shared" si="11"/>
        <v>0</v>
      </c>
      <c r="I13" s="9">
        <f t="shared" si="11"/>
        <v>0</v>
      </c>
      <c r="J13" s="9">
        <f t="shared" si="11"/>
        <v>0</v>
      </c>
      <c r="K13" s="9">
        <f t="shared" si="11"/>
        <v>0</v>
      </c>
      <c r="L13" s="9">
        <f t="shared" si="11"/>
        <v>0</v>
      </c>
      <c r="M13" s="9">
        <f t="shared" si="11"/>
        <v>20</v>
      </c>
      <c r="N13" s="9">
        <f t="shared" si="11"/>
        <v>0</v>
      </c>
      <c r="O13" s="9">
        <f t="shared" si="11"/>
        <v>0</v>
      </c>
      <c r="P13" s="7"/>
    </row>
    <row r="14" spans="1:16" ht="15.75" customHeight="1" x14ac:dyDescent="0.6">
      <c r="A14" s="5" t="s">
        <v>13</v>
      </c>
      <c r="B14" s="6">
        <v>22</v>
      </c>
      <c r="C14" s="13" t="s">
        <v>17</v>
      </c>
      <c r="D14" s="8">
        <v>10</v>
      </c>
      <c r="E14" s="11">
        <v>12</v>
      </c>
      <c r="F14" s="9">
        <f t="shared" ref="F14:O14" si="12">IF($B14=F$2,$D14*$E14,)</f>
        <v>0</v>
      </c>
      <c r="G14" s="9">
        <f t="shared" si="12"/>
        <v>0</v>
      </c>
      <c r="H14" s="9">
        <f t="shared" si="12"/>
        <v>0</v>
      </c>
      <c r="I14" s="9">
        <f t="shared" si="12"/>
        <v>0</v>
      </c>
      <c r="J14" s="9">
        <f t="shared" si="12"/>
        <v>0</v>
      </c>
      <c r="K14" s="9">
        <f t="shared" si="12"/>
        <v>0</v>
      </c>
      <c r="L14" s="9">
        <f t="shared" si="12"/>
        <v>0</v>
      </c>
      <c r="M14" s="9">
        <f t="shared" si="12"/>
        <v>120</v>
      </c>
      <c r="N14" s="9">
        <f t="shared" si="12"/>
        <v>0</v>
      </c>
      <c r="O14" s="9">
        <f t="shared" si="12"/>
        <v>0</v>
      </c>
      <c r="P14" s="7"/>
    </row>
    <row r="15" spans="1:16" ht="15.75" customHeight="1" x14ac:dyDescent="0.6">
      <c r="A15" s="5" t="s">
        <v>18</v>
      </c>
      <c r="B15" s="6">
        <v>22</v>
      </c>
      <c r="C15" s="7" t="s">
        <v>14</v>
      </c>
      <c r="D15" s="8">
        <v>9</v>
      </c>
      <c r="E15" s="11">
        <v>4</v>
      </c>
      <c r="F15" s="9">
        <f t="shared" ref="F15:O15" si="13">IF($B15=F$2,$D15*$E15,)</f>
        <v>0</v>
      </c>
      <c r="G15" s="9">
        <f t="shared" si="13"/>
        <v>0</v>
      </c>
      <c r="H15" s="9">
        <f t="shared" si="13"/>
        <v>0</v>
      </c>
      <c r="I15" s="9">
        <f t="shared" si="13"/>
        <v>0</v>
      </c>
      <c r="J15" s="9">
        <f t="shared" si="13"/>
        <v>0</v>
      </c>
      <c r="K15" s="9">
        <f t="shared" si="13"/>
        <v>0</v>
      </c>
      <c r="L15" s="9">
        <f t="shared" si="13"/>
        <v>0</v>
      </c>
      <c r="M15" s="9">
        <f t="shared" si="13"/>
        <v>36</v>
      </c>
      <c r="N15" s="9">
        <f t="shared" si="13"/>
        <v>0</v>
      </c>
      <c r="O15" s="9">
        <f t="shared" si="13"/>
        <v>0</v>
      </c>
      <c r="P15" s="14"/>
    </row>
    <row r="16" spans="1:16" ht="15.75" customHeight="1" x14ac:dyDescent="0.6">
      <c r="A16" s="5" t="s">
        <v>18</v>
      </c>
      <c r="B16" s="6">
        <v>22</v>
      </c>
      <c r="C16" s="13" t="s">
        <v>14</v>
      </c>
      <c r="D16" s="8">
        <v>4</v>
      </c>
      <c r="E16" s="11">
        <v>7</v>
      </c>
      <c r="F16" s="9">
        <f t="shared" ref="F16:O16" si="14">IF($B16=F$2,$D16*$E16,)</f>
        <v>0</v>
      </c>
      <c r="G16" s="9">
        <f t="shared" si="14"/>
        <v>0</v>
      </c>
      <c r="H16" s="9">
        <f t="shared" si="14"/>
        <v>0</v>
      </c>
      <c r="I16" s="9">
        <f t="shared" si="14"/>
        <v>0</v>
      </c>
      <c r="J16" s="9">
        <f t="shared" si="14"/>
        <v>0</v>
      </c>
      <c r="K16" s="9">
        <f t="shared" si="14"/>
        <v>0</v>
      </c>
      <c r="L16" s="9">
        <f t="shared" si="14"/>
        <v>0</v>
      </c>
      <c r="M16" s="9">
        <f t="shared" si="14"/>
        <v>28</v>
      </c>
      <c r="N16" s="9">
        <f t="shared" si="14"/>
        <v>0</v>
      </c>
      <c r="O16" s="9">
        <f t="shared" si="14"/>
        <v>0</v>
      </c>
      <c r="P16" s="13"/>
    </row>
    <row r="17" spans="1:16" ht="15.75" customHeight="1" x14ac:dyDescent="0.6">
      <c r="A17" s="5" t="s">
        <v>18</v>
      </c>
      <c r="B17" s="6">
        <v>22</v>
      </c>
      <c r="C17" s="13" t="s">
        <v>16</v>
      </c>
      <c r="D17" s="8">
        <v>4</v>
      </c>
      <c r="E17" s="11">
        <v>3</v>
      </c>
      <c r="F17" s="9">
        <f t="shared" ref="F17:O17" si="15">IF($B17=F$2,$D17*$E17,)</f>
        <v>0</v>
      </c>
      <c r="G17" s="9">
        <f t="shared" si="15"/>
        <v>0</v>
      </c>
      <c r="H17" s="9">
        <f t="shared" si="15"/>
        <v>0</v>
      </c>
      <c r="I17" s="9">
        <f t="shared" si="15"/>
        <v>0</v>
      </c>
      <c r="J17" s="9">
        <f t="shared" si="15"/>
        <v>0</v>
      </c>
      <c r="K17" s="9">
        <f t="shared" si="15"/>
        <v>0</v>
      </c>
      <c r="L17" s="9">
        <f t="shared" si="15"/>
        <v>0</v>
      </c>
      <c r="M17" s="9">
        <f t="shared" si="15"/>
        <v>12</v>
      </c>
      <c r="N17" s="9">
        <f t="shared" si="15"/>
        <v>0</v>
      </c>
      <c r="O17" s="9">
        <f t="shared" si="15"/>
        <v>0</v>
      </c>
      <c r="P17" s="13"/>
    </row>
    <row r="18" spans="1:16" ht="15.75" customHeight="1" x14ac:dyDescent="0.6">
      <c r="A18" s="5" t="s">
        <v>18</v>
      </c>
      <c r="B18" s="6">
        <v>22</v>
      </c>
      <c r="C18" s="13" t="s">
        <v>16</v>
      </c>
      <c r="D18" s="8">
        <v>6</v>
      </c>
      <c r="E18" s="11">
        <v>2</v>
      </c>
      <c r="F18" s="9">
        <f t="shared" ref="F18:O18" si="16">IF($B18=F$2,$D18*$E18,)</f>
        <v>0</v>
      </c>
      <c r="G18" s="9">
        <f t="shared" si="16"/>
        <v>0</v>
      </c>
      <c r="H18" s="9">
        <f t="shared" si="16"/>
        <v>0</v>
      </c>
      <c r="I18" s="9">
        <f t="shared" si="16"/>
        <v>0</v>
      </c>
      <c r="J18" s="9">
        <f t="shared" si="16"/>
        <v>0</v>
      </c>
      <c r="K18" s="9">
        <f t="shared" si="16"/>
        <v>0</v>
      </c>
      <c r="L18" s="9">
        <f t="shared" si="16"/>
        <v>0</v>
      </c>
      <c r="M18" s="9">
        <f t="shared" si="16"/>
        <v>12</v>
      </c>
      <c r="N18" s="9">
        <f t="shared" si="16"/>
        <v>0</v>
      </c>
      <c r="O18" s="9">
        <f t="shared" si="16"/>
        <v>0</v>
      </c>
      <c r="P18" s="7"/>
    </row>
    <row r="19" spans="1:16" ht="15.75" customHeight="1" x14ac:dyDescent="0.6">
      <c r="A19" s="5" t="s">
        <v>18</v>
      </c>
      <c r="B19" s="6">
        <v>22</v>
      </c>
      <c r="C19" s="13" t="s">
        <v>17</v>
      </c>
      <c r="D19" s="8">
        <v>4</v>
      </c>
      <c r="E19" s="11">
        <v>11</v>
      </c>
      <c r="F19" s="9">
        <f t="shared" ref="F19:O19" si="17">IF($B19=F$2,$D19*$E19,)</f>
        <v>0</v>
      </c>
      <c r="G19" s="9">
        <f t="shared" si="17"/>
        <v>0</v>
      </c>
      <c r="H19" s="9">
        <f t="shared" si="17"/>
        <v>0</v>
      </c>
      <c r="I19" s="9">
        <f t="shared" si="17"/>
        <v>0</v>
      </c>
      <c r="J19" s="9">
        <f t="shared" si="17"/>
        <v>0</v>
      </c>
      <c r="K19" s="9">
        <f t="shared" si="17"/>
        <v>0</v>
      </c>
      <c r="L19" s="9">
        <f t="shared" si="17"/>
        <v>0</v>
      </c>
      <c r="M19" s="9">
        <f t="shared" si="17"/>
        <v>44</v>
      </c>
      <c r="N19" s="9">
        <f t="shared" si="17"/>
        <v>0</v>
      </c>
      <c r="O19" s="9">
        <f t="shared" si="17"/>
        <v>0</v>
      </c>
      <c r="P19" s="13"/>
    </row>
    <row r="20" spans="1:16" ht="15.75" customHeight="1" x14ac:dyDescent="0.6">
      <c r="A20" s="5" t="s">
        <v>18</v>
      </c>
      <c r="B20" s="6">
        <v>22</v>
      </c>
      <c r="C20" s="13" t="s">
        <v>17</v>
      </c>
      <c r="D20" s="8">
        <v>8</v>
      </c>
      <c r="E20" s="11">
        <v>10</v>
      </c>
      <c r="F20" s="9">
        <f t="shared" ref="F20:O20" si="18">IF($B20=F$2,$D20*$E20,)</f>
        <v>0</v>
      </c>
      <c r="G20" s="9">
        <f t="shared" si="18"/>
        <v>0</v>
      </c>
      <c r="H20" s="9">
        <f t="shared" si="18"/>
        <v>0</v>
      </c>
      <c r="I20" s="9">
        <f t="shared" si="18"/>
        <v>0</v>
      </c>
      <c r="J20" s="9">
        <f t="shared" si="18"/>
        <v>0</v>
      </c>
      <c r="K20" s="9">
        <f t="shared" si="18"/>
        <v>0</v>
      </c>
      <c r="L20" s="9">
        <f t="shared" si="18"/>
        <v>0</v>
      </c>
      <c r="M20" s="9">
        <f t="shared" si="18"/>
        <v>80</v>
      </c>
      <c r="N20" s="9">
        <f t="shared" si="18"/>
        <v>0</v>
      </c>
      <c r="O20" s="9">
        <f t="shared" si="18"/>
        <v>0</v>
      </c>
      <c r="P20" s="7"/>
    </row>
    <row r="21" spans="1:16" ht="15.75" customHeight="1" x14ac:dyDescent="0.6">
      <c r="A21" s="5" t="s">
        <v>19</v>
      </c>
      <c r="B21" s="6">
        <v>16</v>
      </c>
      <c r="C21" s="13" t="s">
        <v>14</v>
      </c>
      <c r="D21" s="8">
        <f>0.65+0.8+0.8</f>
        <v>2.25</v>
      </c>
      <c r="E21" s="11">
        <f>ROUNDUP(2*(4.02+3.65+3.53)/0.2+2*(4.02+3.65+3.53)/0.1,0)</f>
        <v>336</v>
      </c>
      <c r="F21" s="9">
        <f t="shared" ref="F21:O21" si="19">IF($B21=F$2,$D21*$E21,)</f>
        <v>0</v>
      </c>
      <c r="G21" s="9">
        <f t="shared" si="19"/>
        <v>0</v>
      </c>
      <c r="H21" s="9">
        <f t="shared" si="19"/>
        <v>0</v>
      </c>
      <c r="I21" s="9">
        <f t="shared" si="19"/>
        <v>0</v>
      </c>
      <c r="J21" s="9">
        <f t="shared" si="19"/>
        <v>756</v>
      </c>
      <c r="K21" s="9">
        <f t="shared" si="19"/>
        <v>0</v>
      </c>
      <c r="L21" s="9">
        <f t="shared" si="19"/>
        <v>0</v>
      </c>
      <c r="M21" s="9">
        <f t="shared" si="19"/>
        <v>0</v>
      </c>
      <c r="N21" s="9">
        <f t="shared" si="19"/>
        <v>0</v>
      </c>
      <c r="O21" s="9">
        <f t="shared" si="19"/>
        <v>0</v>
      </c>
      <c r="P21" s="13" t="s">
        <v>20</v>
      </c>
    </row>
    <row r="22" spans="1:16" ht="15.75" customHeight="1" x14ac:dyDescent="0.6">
      <c r="A22" s="5" t="s">
        <v>19</v>
      </c>
      <c r="B22" s="6">
        <v>16</v>
      </c>
      <c r="C22" s="5" t="s">
        <v>15</v>
      </c>
      <c r="D22" s="8">
        <f t="shared" ref="D22:D23" si="20">0.45+0.8+0.8</f>
        <v>2.0499999999999998</v>
      </c>
      <c r="E22" s="11">
        <f>ROUNDUP((4.02+3.65+3.53)/0.2+(4.02+3.65+3.53)/0.1,0)</f>
        <v>168</v>
      </c>
      <c r="F22" s="9">
        <f t="shared" ref="F22:O22" si="21">IF($B22=F$2,$D22*$E22,)</f>
        <v>0</v>
      </c>
      <c r="G22" s="9">
        <f t="shared" si="21"/>
        <v>0</v>
      </c>
      <c r="H22" s="9">
        <f t="shared" si="21"/>
        <v>0</v>
      </c>
      <c r="I22" s="9">
        <f t="shared" si="21"/>
        <v>0</v>
      </c>
      <c r="J22" s="9">
        <f t="shared" si="21"/>
        <v>344.4</v>
      </c>
      <c r="K22" s="9">
        <f t="shared" si="21"/>
        <v>0</v>
      </c>
      <c r="L22" s="9">
        <f t="shared" si="21"/>
        <v>0</v>
      </c>
      <c r="M22" s="9">
        <f t="shared" si="21"/>
        <v>0</v>
      </c>
      <c r="N22" s="9">
        <f t="shared" si="21"/>
        <v>0</v>
      </c>
      <c r="O22" s="9">
        <f t="shared" si="21"/>
        <v>0</v>
      </c>
      <c r="P22" s="13" t="s">
        <v>21</v>
      </c>
    </row>
    <row r="23" spans="1:16" ht="15.75" customHeight="1" x14ac:dyDescent="0.6">
      <c r="A23" s="5" t="s">
        <v>19</v>
      </c>
      <c r="B23" s="6">
        <v>16</v>
      </c>
      <c r="C23" s="5" t="s">
        <v>16</v>
      </c>
      <c r="D23" s="8">
        <f t="shared" si="20"/>
        <v>2.0499999999999998</v>
      </c>
      <c r="E23" s="11">
        <f t="shared" ref="E23:E24" si="22">ROUNDUP(2*(4.95+3.9)/0.2+2*(4.95+3.9)/0.1,0)</f>
        <v>266</v>
      </c>
      <c r="F23" s="9">
        <f t="shared" ref="F23:O23" si="23">IF($B23=F$2,$D23*$E23,)</f>
        <v>0</v>
      </c>
      <c r="G23" s="9">
        <f t="shared" si="23"/>
        <v>0</v>
      </c>
      <c r="H23" s="9">
        <f t="shared" si="23"/>
        <v>0</v>
      </c>
      <c r="I23" s="9">
        <f t="shared" si="23"/>
        <v>0</v>
      </c>
      <c r="J23" s="9">
        <f t="shared" si="23"/>
        <v>545.29999999999995</v>
      </c>
      <c r="K23" s="9">
        <f t="shared" si="23"/>
        <v>0</v>
      </c>
      <c r="L23" s="9">
        <f t="shared" si="23"/>
        <v>0</v>
      </c>
      <c r="M23" s="9">
        <f t="shared" si="23"/>
        <v>0</v>
      </c>
      <c r="N23" s="9">
        <f t="shared" si="23"/>
        <v>0</v>
      </c>
      <c r="O23" s="9">
        <f t="shared" si="23"/>
        <v>0</v>
      </c>
      <c r="P23" s="13" t="s">
        <v>21</v>
      </c>
    </row>
    <row r="24" spans="1:16" ht="15.75" customHeight="1" x14ac:dyDescent="0.6">
      <c r="A24" s="5" t="s">
        <v>19</v>
      </c>
      <c r="B24" s="6">
        <v>16</v>
      </c>
      <c r="C24" s="5" t="s">
        <v>17</v>
      </c>
      <c r="D24" s="8">
        <f>0.65+0.8+0.8</f>
        <v>2.25</v>
      </c>
      <c r="E24" s="11">
        <f t="shared" si="22"/>
        <v>266</v>
      </c>
      <c r="F24" s="9">
        <f t="shared" ref="F24:O24" si="24">IF($B24=F$2,$D24*$E24,)</f>
        <v>0</v>
      </c>
      <c r="G24" s="9">
        <f t="shared" si="24"/>
        <v>0</v>
      </c>
      <c r="H24" s="9">
        <f t="shared" si="24"/>
        <v>0</v>
      </c>
      <c r="I24" s="9">
        <f t="shared" si="24"/>
        <v>0</v>
      </c>
      <c r="J24" s="9">
        <f t="shared" si="24"/>
        <v>598.5</v>
      </c>
      <c r="K24" s="9">
        <f t="shared" si="24"/>
        <v>0</v>
      </c>
      <c r="L24" s="9">
        <f t="shared" si="24"/>
        <v>0</v>
      </c>
      <c r="M24" s="9">
        <f t="shared" si="24"/>
        <v>0</v>
      </c>
      <c r="N24" s="9">
        <f t="shared" si="24"/>
        <v>0</v>
      </c>
      <c r="O24" s="9">
        <f t="shared" si="24"/>
        <v>0</v>
      </c>
      <c r="P24" s="13" t="s">
        <v>20</v>
      </c>
    </row>
    <row r="25" spans="1:16" ht="15.75" customHeight="1" x14ac:dyDescent="0.6">
      <c r="A25" s="13" t="s">
        <v>22</v>
      </c>
      <c r="B25" s="6">
        <v>22</v>
      </c>
      <c r="C25" s="5" t="s">
        <v>23</v>
      </c>
      <c r="D25" s="8">
        <f>0.5+1.4+1.4+0.6+0.6</f>
        <v>4.5</v>
      </c>
      <c r="E25" s="11">
        <f>ROUNDUP((14+11+11)/1.5,0)</f>
        <v>24</v>
      </c>
      <c r="F25" s="9">
        <f t="shared" ref="F25:O25" si="25">IF($B25=F$2,$D25*$E25,)</f>
        <v>0</v>
      </c>
      <c r="G25" s="9">
        <f t="shared" si="25"/>
        <v>0</v>
      </c>
      <c r="H25" s="9">
        <f t="shared" si="25"/>
        <v>0</v>
      </c>
      <c r="I25" s="9">
        <f t="shared" si="25"/>
        <v>0</v>
      </c>
      <c r="J25" s="9">
        <f t="shared" si="25"/>
        <v>0</v>
      </c>
      <c r="K25" s="9">
        <f t="shared" si="25"/>
        <v>0</v>
      </c>
      <c r="L25" s="9">
        <f t="shared" si="25"/>
        <v>0</v>
      </c>
      <c r="M25" s="9">
        <f t="shared" si="25"/>
        <v>108</v>
      </c>
      <c r="N25" s="9">
        <f t="shared" si="25"/>
        <v>0</v>
      </c>
      <c r="O25" s="9">
        <f t="shared" si="25"/>
        <v>0</v>
      </c>
      <c r="P25" s="13" t="s">
        <v>24</v>
      </c>
    </row>
    <row r="26" spans="1:16" ht="15.75" customHeight="1" x14ac:dyDescent="0.6">
      <c r="A26" s="13" t="s">
        <v>22</v>
      </c>
      <c r="B26" s="6">
        <v>22</v>
      </c>
      <c r="C26" s="5" t="s">
        <v>25</v>
      </c>
      <c r="D26" s="8">
        <f>0.7+1.4+1.4+0.6+0.6</f>
        <v>4.6999999999999993</v>
      </c>
      <c r="E26" s="11">
        <f>ROUNDUP((2*14+2*11)/1.5,0)</f>
        <v>34</v>
      </c>
      <c r="F26" s="9">
        <f t="shared" ref="F26:O26" si="26">IF($B26=F$2,$D26*$E26,)</f>
        <v>0</v>
      </c>
      <c r="G26" s="9">
        <f t="shared" si="26"/>
        <v>0</v>
      </c>
      <c r="H26" s="9">
        <f t="shared" si="26"/>
        <v>0</v>
      </c>
      <c r="I26" s="9">
        <f t="shared" si="26"/>
        <v>0</v>
      </c>
      <c r="J26" s="9">
        <f t="shared" si="26"/>
        <v>0</v>
      </c>
      <c r="K26" s="9">
        <f t="shared" si="26"/>
        <v>0</v>
      </c>
      <c r="L26" s="9">
        <f t="shared" si="26"/>
        <v>0</v>
      </c>
      <c r="M26" s="9">
        <f t="shared" si="26"/>
        <v>159.79999999999998</v>
      </c>
      <c r="N26" s="9">
        <f t="shared" si="26"/>
        <v>0</v>
      </c>
      <c r="O26" s="9">
        <f t="shared" si="26"/>
        <v>0</v>
      </c>
      <c r="P26" s="13" t="s">
        <v>26</v>
      </c>
    </row>
    <row r="27" spans="1:16" ht="15.75" customHeight="1" x14ac:dyDescent="0.6">
      <c r="A27" s="13" t="s">
        <v>27</v>
      </c>
      <c r="B27" s="6">
        <v>25</v>
      </c>
      <c r="C27" s="5" t="s">
        <v>28</v>
      </c>
      <c r="D27" s="8">
        <v>1.1000000000000001</v>
      </c>
      <c r="E27" s="11">
        <f>6*6</f>
        <v>36</v>
      </c>
      <c r="F27" s="9">
        <f t="shared" ref="F27:O27" si="27">IF($B27=F$2,$D27*$E27,)</f>
        <v>0</v>
      </c>
      <c r="G27" s="9">
        <f t="shared" si="27"/>
        <v>0</v>
      </c>
      <c r="H27" s="9">
        <f t="shared" si="27"/>
        <v>0</v>
      </c>
      <c r="I27" s="9">
        <f t="shared" si="27"/>
        <v>0</v>
      </c>
      <c r="J27" s="9">
        <f t="shared" si="27"/>
        <v>0</v>
      </c>
      <c r="K27" s="9">
        <f t="shared" si="27"/>
        <v>0</v>
      </c>
      <c r="L27" s="9">
        <f t="shared" si="27"/>
        <v>0</v>
      </c>
      <c r="M27" s="9">
        <f t="shared" si="27"/>
        <v>0</v>
      </c>
      <c r="N27" s="9">
        <f t="shared" si="27"/>
        <v>39.6</v>
      </c>
      <c r="O27" s="9">
        <f t="shared" si="27"/>
        <v>0</v>
      </c>
      <c r="P27" s="13" t="s">
        <v>29</v>
      </c>
    </row>
    <row r="28" spans="1:16" ht="15.75" customHeight="1" x14ac:dyDescent="0.6">
      <c r="A28" s="13" t="s">
        <v>27</v>
      </c>
      <c r="B28" s="6">
        <v>32</v>
      </c>
      <c r="C28" s="5" t="s">
        <v>30</v>
      </c>
      <c r="D28" s="8">
        <v>1.5</v>
      </c>
      <c r="E28" s="11">
        <f>15*2+14*2+12*2</f>
        <v>82</v>
      </c>
      <c r="F28" s="9">
        <f t="shared" ref="F28:O28" si="28">IF($B28=F$2,$D28*$E28,)</f>
        <v>0</v>
      </c>
      <c r="G28" s="9">
        <f t="shared" si="28"/>
        <v>0</v>
      </c>
      <c r="H28" s="9">
        <f t="shared" si="28"/>
        <v>0</v>
      </c>
      <c r="I28" s="9">
        <f t="shared" si="28"/>
        <v>0</v>
      </c>
      <c r="J28" s="9">
        <f t="shared" si="28"/>
        <v>0</v>
      </c>
      <c r="K28" s="9">
        <f t="shared" si="28"/>
        <v>0</v>
      </c>
      <c r="L28" s="9">
        <f t="shared" si="28"/>
        <v>0</v>
      </c>
      <c r="M28" s="9">
        <f t="shared" si="28"/>
        <v>0</v>
      </c>
      <c r="N28" s="9">
        <f t="shared" si="28"/>
        <v>0</v>
      </c>
      <c r="O28" s="9">
        <f t="shared" si="28"/>
        <v>123</v>
      </c>
      <c r="P28" s="13" t="s">
        <v>31</v>
      </c>
    </row>
    <row r="29" spans="1:16" ht="15.75" customHeight="1" x14ac:dyDescent="0.6">
      <c r="A29" s="13" t="s">
        <v>32</v>
      </c>
      <c r="B29" s="6">
        <v>10</v>
      </c>
      <c r="C29" s="5" t="s">
        <v>33</v>
      </c>
      <c r="D29" s="8">
        <f>3*(14-0.07-0.07+0.5)+4*(11-0.07-0.07)</f>
        <v>86.52</v>
      </c>
      <c r="E29" s="11">
        <v>6</v>
      </c>
      <c r="F29" s="9">
        <f t="shared" ref="F29:O29" si="29">IF($B29=F$2,$D29*$E29,)</f>
        <v>0</v>
      </c>
      <c r="G29" s="9">
        <f t="shared" si="29"/>
        <v>519.12</v>
      </c>
      <c r="H29" s="9">
        <f t="shared" si="29"/>
        <v>0</v>
      </c>
      <c r="I29" s="9">
        <f t="shared" si="29"/>
        <v>0</v>
      </c>
      <c r="J29" s="9">
        <f t="shared" si="29"/>
        <v>0</v>
      </c>
      <c r="K29" s="9">
        <f t="shared" si="29"/>
        <v>0</v>
      </c>
      <c r="L29" s="9">
        <f t="shared" si="29"/>
        <v>0</v>
      </c>
      <c r="M29" s="9">
        <f t="shared" si="29"/>
        <v>0</v>
      </c>
      <c r="N29" s="9">
        <f t="shared" si="29"/>
        <v>0</v>
      </c>
      <c r="O29" s="9">
        <f t="shared" si="29"/>
        <v>0</v>
      </c>
      <c r="P29" s="13"/>
    </row>
    <row r="30" spans="1:16" ht="15.75" customHeight="1" x14ac:dyDescent="0.6">
      <c r="A30" s="13" t="s">
        <v>34</v>
      </c>
      <c r="B30" s="6">
        <v>10</v>
      </c>
      <c r="C30" s="5" t="s">
        <v>35</v>
      </c>
      <c r="D30" s="8">
        <v>1.8</v>
      </c>
      <c r="E30" s="11">
        <f t="shared" ref="E30:E31" si="30">6*4</f>
        <v>24</v>
      </c>
      <c r="F30" s="9">
        <f t="shared" ref="F30:O30" si="31">IF($B30=F$2,$D30*$E30,)</f>
        <v>0</v>
      </c>
      <c r="G30" s="9">
        <f t="shared" si="31"/>
        <v>43.2</v>
      </c>
      <c r="H30" s="9">
        <f t="shared" si="31"/>
        <v>0</v>
      </c>
      <c r="I30" s="9">
        <f t="shared" si="31"/>
        <v>0</v>
      </c>
      <c r="J30" s="9">
        <f t="shared" si="31"/>
        <v>0</v>
      </c>
      <c r="K30" s="9">
        <f t="shared" si="31"/>
        <v>0</v>
      </c>
      <c r="L30" s="9">
        <f t="shared" si="31"/>
        <v>0</v>
      </c>
      <c r="M30" s="9">
        <f t="shared" si="31"/>
        <v>0</v>
      </c>
      <c r="N30" s="9">
        <f t="shared" si="31"/>
        <v>0</v>
      </c>
      <c r="O30" s="9">
        <f t="shared" si="31"/>
        <v>0</v>
      </c>
      <c r="P30" s="13" t="s">
        <v>36</v>
      </c>
    </row>
    <row r="31" spans="1:16" ht="17.399999999999999" x14ac:dyDescent="0.6">
      <c r="A31" s="13" t="s">
        <v>34</v>
      </c>
      <c r="B31" s="6">
        <v>10</v>
      </c>
      <c r="C31" s="5" t="s">
        <v>37</v>
      </c>
      <c r="D31" s="8">
        <v>2.2000000000000002</v>
      </c>
      <c r="E31" s="11">
        <f t="shared" si="30"/>
        <v>24</v>
      </c>
      <c r="F31" s="9">
        <f t="shared" ref="F31:O31" si="32">IF($B31=F$2,$D31*$E31,)</f>
        <v>0</v>
      </c>
      <c r="G31" s="9">
        <f t="shared" si="32"/>
        <v>52.800000000000004</v>
      </c>
      <c r="H31" s="9">
        <f t="shared" si="32"/>
        <v>0</v>
      </c>
      <c r="I31" s="9">
        <f t="shared" si="32"/>
        <v>0</v>
      </c>
      <c r="J31" s="9">
        <f t="shared" si="32"/>
        <v>0</v>
      </c>
      <c r="K31" s="9">
        <f t="shared" si="32"/>
        <v>0</v>
      </c>
      <c r="L31" s="9">
        <f t="shared" si="32"/>
        <v>0</v>
      </c>
      <c r="M31" s="9">
        <f t="shared" si="32"/>
        <v>0</v>
      </c>
      <c r="N31" s="9">
        <f t="shared" si="32"/>
        <v>0</v>
      </c>
      <c r="O31" s="9">
        <f t="shared" si="32"/>
        <v>0</v>
      </c>
      <c r="P31" s="13" t="s">
        <v>36</v>
      </c>
    </row>
    <row r="32" spans="1:16" ht="17.399999999999999" x14ac:dyDescent="0.6">
      <c r="A32" s="47" t="s">
        <v>38</v>
      </c>
      <c r="B32" s="48"/>
      <c r="C32" s="48"/>
      <c r="D32" s="48"/>
      <c r="E32" s="49"/>
      <c r="F32" s="11">
        <f t="shared" ref="F32:O32" si="33">SUM(F3:F31)</f>
        <v>0</v>
      </c>
      <c r="G32" s="11">
        <f t="shared" si="33"/>
        <v>615.12</v>
      </c>
      <c r="H32" s="11">
        <f t="shared" si="33"/>
        <v>0</v>
      </c>
      <c r="I32" s="11">
        <f t="shared" si="33"/>
        <v>0</v>
      </c>
      <c r="J32" s="11">
        <f t="shared" si="33"/>
        <v>2244.1999999999998</v>
      </c>
      <c r="K32" s="11">
        <f t="shared" si="33"/>
        <v>0</v>
      </c>
      <c r="L32" s="11">
        <f t="shared" si="33"/>
        <v>0</v>
      </c>
      <c r="M32" s="11">
        <f t="shared" si="33"/>
        <v>1845.8</v>
      </c>
      <c r="N32" s="11">
        <f t="shared" si="33"/>
        <v>39.6</v>
      </c>
      <c r="O32" s="11">
        <f t="shared" si="33"/>
        <v>123</v>
      </c>
      <c r="P32" s="15"/>
    </row>
    <row r="33" spans="1:16" ht="17.399999999999999" x14ac:dyDescent="0.6">
      <c r="A33" s="16" t="s">
        <v>39</v>
      </c>
      <c r="B33" s="47"/>
      <c r="C33" s="48"/>
      <c r="D33" s="48"/>
      <c r="E33" s="49"/>
      <c r="F33" s="3">
        <f t="shared" ref="F33:O33" si="34">ROUNDUP(F32/12,0)</f>
        <v>0</v>
      </c>
      <c r="G33" s="3">
        <f t="shared" si="34"/>
        <v>52</v>
      </c>
      <c r="H33" s="3">
        <f t="shared" si="34"/>
        <v>0</v>
      </c>
      <c r="I33" s="3">
        <f t="shared" si="34"/>
        <v>0</v>
      </c>
      <c r="J33" s="3">
        <f t="shared" si="34"/>
        <v>188</v>
      </c>
      <c r="K33" s="3">
        <f t="shared" si="34"/>
        <v>0</v>
      </c>
      <c r="L33" s="3">
        <f t="shared" si="34"/>
        <v>0</v>
      </c>
      <c r="M33" s="3">
        <f t="shared" si="34"/>
        <v>154</v>
      </c>
      <c r="N33" s="3">
        <f t="shared" si="34"/>
        <v>4</v>
      </c>
      <c r="O33" s="3">
        <f t="shared" si="34"/>
        <v>11</v>
      </c>
      <c r="P33" s="15"/>
    </row>
    <row r="34" spans="1:16" ht="17.399999999999999" x14ac:dyDescent="0.6">
      <c r="A34" s="47" t="s">
        <v>40</v>
      </c>
      <c r="B34" s="48"/>
      <c r="C34" s="48"/>
      <c r="D34" s="48"/>
      <c r="E34" s="49"/>
      <c r="F34" s="15">
        <v>0.39500000000000002</v>
      </c>
      <c r="G34" s="15">
        <v>0.61699999999999999</v>
      </c>
      <c r="H34" s="15">
        <v>0.88800000000000001</v>
      </c>
      <c r="I34" s="15">
        <v>1.21</v>
      </c>
      <c r="J34" s="15">
        <v>1.58</v>
      </c>
      <c r="K34" s="15">
        <v>2</v>
      </c>
      <c r="L34" s="15">
        <v>2.4700000000000002</v>
      </c>
      <c r="M34" s="15">
        <v>2.98</v>
      </c>
      <c r="N34" s="15">
        <v>3.85</v>
      </c>
      <c r="O34" s="15">
        <v>6.31</v>
      </c>
      <c r="P34" s="15"/>
    </row>
    <row r="35" spans="1:16" ht="17.399999999999999" x14ac:dyDescent="0.6">
      <c r="A35" s="47" t="s">
        <v>41</v>
      </c>
      <c r="B35" s="48"/>
      <c r="C35" s="49"/>
      <c r="D35" s="50">
        <f>SUM(F35:M35)</f>
        <v>9425.8490399999991</v>
      </c>
      <c r="E35" s="49"/>
      <c r="F35" s="17">
        <f t="shared" ref="F35:O35" si="35">F32*F34</f>
        <v>0</v>
      </c>
      <c r="G35" s="17">
        <f t="shared" si="35"/>
        <v>379.52904000000001</v>
      </c>
      <c r="H35" s="17">
        <f t="shared" si="35"/>
        <v>0</v>
      </c>
      <c r="I35" s="17">
        <f t="shared" si="35"/>
        <v>0</v>
      </c>
      <c r="J35" s="17">
        <f t="shared" si="35"/>
        <v>3545.8359999999998</v>
      </c>
      <c r="K35" s="17">
        <f t="shared" si="35"/>
        <v>0</v>
      </c>
      <c r="L35" s="17">
        <f t="shared" si="35"/>
        <v>0</v>
      </c>
      <c r="M35" s="17">
        <f t="shared" si="35"/>
        <v>5500.4839999999995</v>
      </c>
      <c r="N35" s="17">
        <f t="shared" si="35"/>
        <v>152.46</v>
      </c>
      <c r="O35" s="17">
        <f t="shared" si="35"/>
        <v>776.13</v>
      </c>
      <c r="P35" s="17"/>
    </row>
  </sheetData>
  <mergeCells count="7">
    <mergeCell ref="A35:C35"/>
    <mergeCell ref="D35:E35"/>
    <mergeCell ref="A1:E1"/>
    <mergeCell ref="F1:O1"/>
    <mergeCell ref="A32:E32"/>
    <mergeCell ref="B33:E33"/>
    <mergeCell ref="A34:E34"/>
  </mergeCells>
  <printOptions horizontalCentered="1" gridLines="1"/>
  <pageMargins left="0.25" right="0.25" top="0.3" bottom="0.3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L57"/>
  <sheetViews>
    <sheetView rightToLeft="1" tabSelected="1" workbookViewId="0">
      <pane ySplit="2" topLeftCell="A3" activePane="bottomLeft" state="frozen"/>
      <selection pane="bottomLeft" activeCell="O16" sqref="O16"/>
    </sheetView>
  </sheetViews>
  <sheetFormatPr defaultColWidth="12.6640625" defaultRowHeight="15.75" customHeight="1" x14ac:dyDescent="0.25"/>
  <cols>
    <col min="1" max="1" width="26.77734375" style="68" bestFit="1" customWidth="1"/>
    <col min="2" max="2" width="6.5546875" bestFit="1" customWidth="1"/>
    <col min="3" max="3" width="7.44140625" bestFit="1" customWidth="1"/>
    <col min="4" max="4" width="4.33203125" bestFit="1" customWidth="1"/>
    <col min="5" max="6" width="10.6640625" bestFit="1" customWidth="1"/>
    <col min="7" max="7" width="9.44140625" bestFit="1" customWidth="1"/>
    <col min="8" max="8" width="10.6640625" bestFit="1" customWidth="1"/>
    <col min="9" max="12" width="9.44140625" bestFit="1" customWidth="1"/>
  </cols>
  <sheetData>
    <row r="1" spans="1:12" ht="15.75" customHeight="1" x14ac:dyDescent="0.6">
      <c r="A1" s="55" t="s">
        <v>42</v>
      </c>
      <c r="B1" s="52"/>
      <c r="C1" s="52"/>
      <c r="D1" s="52"/>
      <c r="E1" s="53" t="s">
        <v>43</v>
      </c>
      <c r="F1" s="52"/>
      <c r="G1" s="52"/>
      <c r="H1" s="52"/>
      <c r="I1" s="52"/>
      <c r="J1" s="52"/>
      <c r="K1" s="52"/>
      <c r="L1" s="52"/>
    </row>
    <row r="2" spans="1:12" ht="15.75" customHeight="1" x14ac:dyDescent="0.6">
      <c r="A2" s="18" t="s">
        <v>44</v>
      </c>
      <c r="B2" s="2" t="s">
        <v>45</v>
      </c>
      <c r="C2" s="2" t="s">
        <v>5</v>
      </c>
      <c r="D2" s="2" t="s">
        <v>6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</row>
    <row r="3" spans="1:12" ht="15.75" customHeight="1" x14ac:dyDescent="0.6">
      <c r="A3" s="69" t="s">
        <v>54</v>
      </c>
      <c r="B3" s="6" t="s">
        <v>46</v>
      </c>
      <c r="C3" s="8">
        <v>21</v>
      </c>
      <c r="D3" s="6">
        <v>8</v>
      </c>
      <c r="E3" s="9">
        <f t="shared" ref="E3:L3" si="0">IF($B3=E$2,$C3*$D3,)</f>
        <v>168</v>
      </c>
      <c r="F3" s="9">
        <f t="shared" si="0"/>
        <v>0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</row>
    <row r="4" spans="1:12" ht="15.75" customHeight="1" x14ac:dyDescent="0.6">
      <c r="A4" s="69" t="s">
        <v>55</v>
      </c>
      <c r="B4" s="6" t="s">
        <v>49</v>
      </c>
      <c r="C4" s="8">
        <v>24</v>
      </c>
      <c r="D4" s="6">
        <v>8</v>
      </c>
      <c r="E4" s="9">
        <f t="shared" ref="E4:L4" si="1">IF($B4=E$2,$C4*$D4,)</f>
        <v>0</v>
      </c>
      <c r="F4" s="9">
        <f t="shared" si="1"/>
        <v>0</v>
      </c>
      <c r="G4" s="9">
        <f t="shared" si="1"/>
        <v>0</v>
      </c>
      <c r="H4" s="9">
        <f t="shared" si="1"/>
        <v>192</v>
      </c>
      <c r="I4" s="9">
        <f t="shared" si="1"/>
        <v>0</v>
      </c>
      <c r="J4" s="9">
        <f t="shared" si="1"/>
        <v>0</v>
      </c>
      <c r="K4" s="9">
        <f t="shared" si="1"/>
        <v>0</v>
      </c>
      <c r="L4" s="9">
        <f t="shared" si="1"/>
        <v>0</v>
      </c>
    </row>
    <row r="5" spans="1:12" ht="15.75" customHeight="1" x14ac:dyDescent="0.6">
      <c r="A5" s="69" t="s">
        <v>56</v>
      </c>
      <c r="B5" s="6" t="s">
        <v>47</v>
      </c>
      <c r="C5" s="8">
        <v>21</v>
      </c>
      <c r="D5" s="6">
        <v>4</v>
      </c>
      <c r="E5" s="9">
        <f t="shared" ref="E5:L5" si="2">IF($B5=E$2,$C5*$D5,)</f>
        <v>0</v>
      </c>
      <c r="F5" s="9">
        <f t="shared" si="2"/>
        <v>84</v>
      </c>
      <c r="G5" s="9">
        <f t="shared" si="2"/>
        <v>0</v>
      </c>
      <c r="H5" s="9">
        <f t="shared" si="2"/>
        <v>0</v>
      </c>
      <c r="I5" s="9">
        <f t="shared" si="2"/>
        <v>0</v>
      </c>
      <c r="J5" s="9">
        <f t="shared" si="2"/>
        <v>0</v>
      </c>
      <c r="K5" s="9">
        <f t="shared" si="2"/>
        <v>0</v>
      </c>
      <c r="L5" s="9">
        <f t="shared" si="2"/>
        <v>0</v>
      </c>
    </row>
    <row r="6" spans="1:12" ht="15.75" customHeight="1" x14ac:dyDescent="0.6">
      <c r="A6" s="69" t="s">
        <v>57</v>
      </c>
      <c r="B6" s="6" t="s">
        <v>49</v>
      </c>
      <c r="C6" s="8">
        <v>21</v>
      </c>
      <c r="D6" s="6">
        <v>4</v>
      </c>
      <c r="E6" s="9">
        <f t="shared" ref="E6:L6" si="3">IF($B6=E$2,$C6*$D6,)</f>
        <v>0</v>
      </c>
      <c r="F6" s="9">
        <f t="shared" si="3"/>
        <v>0</v>
      </c>
      <c r="G6" s="9">
        <f t="shared" si="3"/>
        <v>0</v>
      </c>
      <c r="H6" s="9">
        <f t="shared" si="3"/>
        <v>84</v>
      </c>
      <c r="I6" s="9">
        <f t="shared" si="3"/>
        <v>0</v>
      </c>
      <c r="J6" s="9">
        <f t="shared" si="3"/>
        <v>0</v>
      </c>
      <c r="K6" s="9">
        <f t="shared" si="3"/>
        <v>0</v>
      </c>
      <c r="L6" s="9">
        <f t="shared" si="3"/>
        <v>0</v>
      </c>
    </row>
    <row r="7" spans="1:12" ht="15.75" customHeight="1" x14ac:dyDescent="0.6">
      <c r="A7" s="69" t="s">
        <v>58</v>
      </c>
      <c r="B7" s="6" t="s">
        <v>47</v>
      </c>
      <c r="C7" s="8">
        <v>5.9</v>
      </c>
      <c r="D7" s="6">
        <v>5</v>
      </c>
      <c r="E7" s="9">
        <f t="shared" ref="E7:L7" si="4">IF($B7=E$2,$C7*$D7,)</f>
        <v>0</v>
      </c>
      <c r="F7" s="9">
        <f t="shared" si="4"/>
        <v>29.5</v>
      </c>
      <c r="G7" s="9">
        <f t="shared" si="4"/>
        <v>0</v>
      </c>
      <c r="H7" s="9">
        <f t="shared" si="4"/>
        <v>0</v>
      </c>
      <c r="I7" s="9">
        <f t="shared" si="4"/>
        <v>0</v>
      </c>
      <c r="J7" s="9">
        <f t="shared" si="4"/>
        <v>0</v>
      </c>
      <c r="K7" s="9">
        <f t="shared" si="4"/>
        <v>0</v>
      </c>
      <c r="L7" s="9">
        <f t="shared" si="4"/>
        <v>0</v>
      </c>
    </row>
    <row r="8" spans="1:12" ht="15.75" customHeight="1" x14ac:dyDescent="0.6">
      <c r="A8" s="69" t="s">
        <v>59</v>
      </c>
      <c r="B8" s="6" t="s">
        <v>47</v>
      </c>
      <c r="C8" s="8">
        <v>5.9</v>
      </c>
      <c r="D8" s="6">
        <v>5</v>
      </c>
      <c r="E8" s="9">
        <f t="shared" ref="E8:L8" si="5">IF($B8=E$2,$C8*$D8,)</f>
        <v>0</v>
      </c>
      <c r="F8" s="9">
        <f t="shared" si="5"/>
        <v>29.5</v>
      </c>
      <c r="G8" s="9">
        <f t="shared" si="5"/>
        <v>0</v>
      </c>
      <c r="H8" s="9">
        <f t="shared" si="5"/>
        <v>0</v>
      </c>
      <c r="I8" s="9">
        <f t="shared" si="5"/>
        <v>0</v>
      </c>
      <c r="J8" s="9">
        <f t="shared" si="5"/>
        <v>0</v>
      </c>
      <c r="K8" s="9">
        <f t="shared" si="5"/>
        <v>0</v>
      </c>
      <c r="L8" s="9">
        <f t="shared" si="5"/>
        <v>0</v>
      </c>
    </row>
    <row r="9" spans="1:12" ht="15.75" customHeight="1" x14ac:dyDescent="0.6">
      <c r="A9" s="69" t="s">
        <v>60</v>
      </c>
      <c r="B9" s="6" t="s">
        <v>48</v>
      </c>
      <c r="C9" s="8">
        <v>5.9</v>
      </c>
      <c r="D9" s="6">
        <v>10</v>
      </c>
      <c r="E9" s="9">
        <f t="shared" ref="E9:L9" si="6">IF($B9=E$2,$C9*$D9,)</f>
        <v>0</v>
      </c>
      <c r="F9" s="9">
        <f t="shared" si="6"/>
        <v>0</v>
      </c>
      <c r="G9" s="9">
        <f t="shared" si="6"/>
        <v>59</v>
      </c>
      <c r="H9" s="9">
        <f t="shared" si="6"/>
        <v>0</v>
      </c>
      <c r="I9" s="9">
        <f t="shared" si="6"/>
        <v>0</v>
      </c>
      <c r="J9" s="9">
        <f t="shared" si="6"/>
        <v>0</v>
      </c>
      <c r="K9" s="9">
        <f t="shared" si="6"/>
        <v>0</v>
      </c>
      <c r="L9" s="9">
        <f t="shared" si="6"/>
        <v>0</v>
      </c>
    </row>
    <row r="10" spans="1:12" ht="15.75" customHeight="1" x14ac:dyDescent="0.6">
      <c r="A10" s="69" t="s">
        <v>61</v>
      </c>
      <c r="B10" s="6" t="s">
        <v>48</v>
      </c>
      <c r="C10" s="8">
        <v>6.9</v>
      </c>
      <c r="D10" s="6">
        <v>5</v>
      </c>
      <c r="E10" s="9">
        <f t="shared" ref="E10:L10" si="7">IF($B10=E$2,$C10*$D10,)</f>
        <v>0</v>
      </c>
      <c r="F10" s="9">
        <f t="shared" si="7"/>
        <v>0</v>
      </c>
      <c r="G10" s="9">
        <f t="shared" si="7"/>
        <v>34.5</v>
      </c>
      <c r="H10" s="9">
        <f t="shared" si="7"/>
        <v>0</v>
      </c>
      <c r="I10" s="9">
        <f t="shared" si="7"/>
        <v>0</v>
      </c>
      <c r="J10" s="9">
        <f t="shared" si="7"/>
        <v>0</v>
      </c>
      <c r="K10" s="9">
        <f t="shared" si="7"/>
        <v>0</v>
      </c>
      <c r="L10" s="9">
        <f t="shared" si="7"/>
        <v>0</v>
      </c>
    </row>
    <row r="11" spans="1:12" ht="15.75" customHeight="1" x14ac:dyDescent="0.6">
      <c r="A11" s="70" t="s">
        <v>62</v>
      </c>
      <c r="B11" s="19" t="s">
        <v>47</v>
      </c>
      <c r="C11" s="20">
        <v>6.9</v>
      </c>
      <c r="D11" s="19">
        <v>5</v>
      </c>
      <c r="E11" s="9">
        <f t="shared" ref="E11:L11" si="8">IF($B11=E$2,$C11*$D11,)</f>
        <v>0</v>
      </c>
      <c r="F11" s="9">
        <f t="shared" si="8"/>
        <v>34.5</v>
      </c>
      <c r="G11" s="9">
        <f t="shared" si="8"/>
        <v>0</v>
      </c>
      <c r="H11" s="9">
        <f t="shared" si="8"/>
        <v>0</v>
      </c>
      <c r="I11" s="9">
        <f t="shared" si="8"/>
        <v>0</v>
      </c>
      <c r="J11" s="9">
        <f t="shared" si="8"/>
        <v>0</v>
      </c>
      <c r="K11" s="9">
        <f t="shared" si="8"/>
        <v>0</v>
      </c>
      <c r="L11" s="9">
        <f t="shared" si="8"/>
        <v>0</v>
      </c>
    </row>
    <row r="12" spans="1:12" ht="15.75" customHeight="1" x14ac:dyDescent="0.6">
      <c r="A12" s="69" t="s">
        <v>63</v>
      </c>
      <c r="B12" s="6" t="s">
        <v>46</v>
      </c>
      <c r="C12" s="8">
        <v>4.8</v>
      </c>
      <c r="D12" s="6">
        <v>30</v>
      </c>
      <c r="E12" s="9">
        <f t="shared" ref="E12:L12" si="9">IF($B12=E$2,$C12*$D12,)</f>
        <v>144</v>
      </c>
      <c r="F12" s="9">
        <f t="shared" si="9"/>
        <v>0</v>
      </c>
      <c r="G12" s="9">
        <f t="shared" si="9"/>
        <v>0</v>
      </c>
      <c r="H12" s="9">
        <f t="shared" si="9"/>
        <v>0</v>
      </c>
      <c r="I12" s="9">
        <f t="shared" si="9"/>
        <v>0</v>
      </c>
      <c r="J12" s="9">
        <f t="shared" si="9"/>
        <v>0</v>
      </c>
      <c r="K12" s="9">
        <f t="shared" si="9"/>
        <v>0</v>
      </c>
      <c r="L12" s="9">
        <f t="shared" si="9"/>
        <v>0</v>
      </c>
    </row>
    <row r="13" spans="1:12" ht="15.75" customHeight="1" x14ac:dyDescent="0.6">
      <c r="A13" s="69" t="s">
        <v>64</v>
      </c>
      <c r="B13" s="6" t="s">
        <v>47</v>
      </c>
      <c r="C13" s="8">
        <v>4.8</v>
      </c>
      <c r="D13" s="6">
        <v>5</v>
      </c>
      <c r="E13" s="9">
        <f t="shared" ref="E13:L13" si="10">IF($B13=E$2,$C13*$D13,)</f>
        <v>0</v>
      </c>
      <c r="F13" s="9">
        <f t="shared" si="10"/>
        <v>24</v>
      </c>
      <c r="G13" s="9">
        <f t="shared" si="10"/>
        <v>0</v>
      </c>
      <c r="H13" s="9">
        <f t="shared" si="10"/>
        <v>0</v>
      </c>
      <c r="I13" s="9">
        <f t="shared" si="10"/>
        <v>0</v>
      </c>
      <c r="J13" s="9">
        <f t="shared" si="10"/>
        <v>0</v>
      </c>
      <c r="K13" s="9">
        <f t="shared" si="10"/>
        <v>0</v>
      </c>
      <c r="L13" s="9">
        <f t="shared" si="10"/>
        <v>0</v>
      </c>
    </row>
    <row r="14" spans="1:12" ht="15.75" customHeight="1" x14ac:dyDescent="0.6">
      <c r="A14" s="69" t="s">
        <v>65</v>
      </c>
      <c r="B14" s="6" t="s">
        <v>48</v>
      </c>
      <c r="C14" s="8">
        <v>4.8</v>
      </c>
      <c r="D14" s="6">
        <v>5</v>
      </c>
      <c r="E14" s="9">
        <f t="shared" ref="E14:L14" si="11">IF($B14=E$2,$C14*$D14,)</f>
        <v>0</v>
      </c>
      <c r="F14" s="9">
        <f t="shared" si="11"/>
        <v>0</v>
      </c>
      <c r="G14" s="9">
        <f t="shared" si="11"/>
        <v>24</v>
      </c>
      <c r="H14" s="9">
        <f t="shared" si="11"/>
        <v>0</v>
      </c>
      <c r="I14" s="9">
        <f t="shared" si="11"/>
        <v>0</v>
      </c>
      <c r="J14" s="9">
        <f t="shared" si="11"/>
        <v>0</v>
      </c>
      <c r="K14" s="9">
        <f t="shared" si="11"/>
        <v>0</v>
      </c>
      <c r="L14" s="9">
        <f t="shared" si="11"/>
        <v>0</v>
      </c>
    </row>
    <row r="15" spans="1:12" ht="15.75" customHeight="1" x14ac:dyDescent="0.6">
      <c r="A15" s="69" t="s">
        <v>66</v>
      </c>
      <c r="B15" s="6" t="s">
        <v>46</v>
      </c>
      <c r="C15" s="8">
        <v>3.8</v>
      </c>
      <c r="D15" s="6">
        <v>10</v>
      </c>
      <c r="E15" s="9">
        <f t="shared" ref="E15:L15" si="12">IF($B15=E$2,$C15*$D15,)</f>
        <v>38</v>
      </c>
      <c r="F15" s="9">
        <f t="shared" si="12"/>
        <v>0</v>
      </c>
      <c r="G15" s="9">
        <f t="shared" si="12"/>
        <v>0</v>
      </c>
      <c r="H15" s="9">
        <f t="shared" si="12"/>
        <v>0</v>
      </c>
      <c r="I15" s="9">
        <f t="shared" si="12"/>
        <v>0</v>
      </c>
      <c r="J15" s="9">
        <f t="shared" si="12"/>
        <v>0</v>
      </c>
      <c r="K15" s="9">
        <f t="shared" si="12"/>
        <v>0</v>
      </c>
      <c r="L15" s="9">
        <f t="shared" si="12"/>
        <v>0</v>
      </c>
    </row>
    <row r="16" spans="1:12" ht="15.75" customHeight="1" x14ac:dyDescent="0.6">
      <c r="A16" s="69" t="s">
        <v>67</v>
      </c>
      <c r="B16" s="6" t="s">
        <v>46</v>
      </c>
      <c r="C16" s="8">
        <v>4.97</v>
      </c>
      <c r="D16" s="6">
        <v>20</v>
      </c>
      <c r="E16" s="9">
        <f t="shared" ref="E16:L16" si="13">IF($B16=E$2,$C16*$D16,)</f>
        <v>99.399999999999991</v>
      </c>
      <c r="F16" s="9">
        <f t="shared" si="13"/>
        <v>0</v>
      </c>
      <c r="G16" s="9">
        <f t="shared" si="13"/>
        <v>0</v>
      </c>
      <c r="H16" s="9">
        <f t="shared" si="13"/>
        <v>0</v>
      </c>
      <c r="I16" s="9">
        <f t="shared" si="13"/>
        <v>0</v>
      </c>
      <c r="J16" s="9">
        <f t="shared" si="13"/>
        <v>0</v>
      </c>
      <c r="K16" s="9">
        <f t="shared" si="13"/>
        <v>0</v>
      </c>
      <c r="L16" s="9">
        <f t="shared" si="13"/>
        <v>0</v>
      </c>
    </row>
    <row r="17" spans="1:12" ht="15.75" customHeight="1" x14ac:dyDescent="0.6">
      <c r="A17" s="69" t="s">
        <v>68</v>
      </c>
      <c r="B17" s="6" t="s">
        <v>47</v>
      </c>
      <c r="C17" s="8">
        <v>4.97</v>
      </c>
      <c r="D17" s="6">
        <v>10</v>
      </c>
      <c r="E17" s="9">
        <f t="shared" ref="E17:L17" si="14">IF($B17=E$2,$C17*$D17,)</f>
        <v>0</v>
      </c>
      <c r="F17" s="9">
        <f t="shared" si="14"/>
        <v>49.699999999999996</v>
      </c>
      <c r="G17" s="9">
        <f t="shared" si="14"/>
        <v>0</v>
      </c>
      <c r="H17" s="9">
        <f t="shared" si="14"/>
        <v>0</v>
      </c>
      <c r="I17" s="9">
        <f t="shared" si="14"/>
        <v>0</v>
      </c>
      <c r="J17" s="9">
        <f t="shared" si="14"/>
        <v>0</v>
      </c>
      <c r="K17" s="9">
        <f t="shared" si="14"/>
        <v>0</v>
      </c>
      <c r="L17" s="9">
        <f t="shared" si="14"/>
        <v>0</v>
      </c>
    </row>
    <row r="18" spans="1:12" ht="15.75" customHeight="1" x14ac:dyDescent="0.6">
      <c r="A18" s="69" t="s">
        <v>69</v>
      </c>
      <c r="B18" s="6" t="s">
        <v>46</v>
      </c>
      <c r="C18" s="8">
        <v>4.2</v>
      </c>
      <c r="D18" s="6">
        <v>25</v>
      </c>
      <c r="E18" s="9">
        <f t="shared" ref="E18:L18" si="15">IF($B18=E$2,$C18*$D18,)</f>
        <v>105</v>
      </c>
      <c r="F18" s="9">
        <f t="shared" si="15"/>
        <v>0</v>
      </c>
      <c r="G18" s="9">
        <f t="shared" si="15"/>
        <v>0</v>
      </c>
      <c r="H18" s="9">
        <f t="shared" si="15"/>
        <v>0</v>
      </c>
      <c r="I18" s="9">
        <f t="shared" si="15"/>
        <v>0</v>
      </c>
      <c r="J18" s="9">
        <f t="shared" si="15"/>
        <v>0</v>
      </c>
      <c r="K18" s="9">
        <f t="shared" si="15"/>
        <v>0</v>
      </c>
      <c r="L18" s="9">
        <f t="shared" si="15"/>
        <v>0</v>
      </c>
    </row>
    <row r="19" spans="1:12" ht="15.75" customHeight="1" x14ac:dyDescent="0.6">
      <c r="A19" s="69" t="s">
        <v>70</v>
      </c>
      <c r="B19" s="6" t="s">
        <v>48</v>
      </c>
      <c r="C19" s="8">
        <v>4.2</v>
      </c>
      <c r="D19" s="6">
        <v>5</v>
      </c>
      <c r="E19" s="9">
        <f t="shared" ref="E19:L19" si="16">IF($B19=E$2,$C19*$D19,)</f>
        <v>0</v>
      </c>
      <c r="F19" s="9">
        <f t="shared" si="16"/>
        <v>0</v>
      </c>
      <c r="G19" s="9">
        <f t="shared" si="16"/>
        <v>21</v>
      </c>
      <c r="H19" s="9">
        <f t="shared" si="16"/>
        <v>0</v>
      </c>
      <c r="I19" s="9">
        <f t="shared" si="16"/>
        <v>0</v>
      </c>
      <c r="J19" s="9">
        <f t="shared" si="16"/>
        <v>0</v>
      </c>
      <c r="K19" s="9">
        <f t="shared" si="16"/>
        <v>0</v>
      </c>
      <c r="L19" s="9">
        <f t="shared" si="16"/>
        <v>0</v>
      </c>
    </row>
    <row r="20" spans="1:12" ht="15.75" customHeight="1" x14ac:dyDescent="0.6">
      <c r="A20" s="69" t="s">
        <v>71</v>
      </c>
      <c r="B20" s="6" t="s">
        <v>46</v>
      </c>
      <c r="C20" s="8">
        <v>4.2300000000000004</v>
      </c>
      <c r="D20" s="6">
        <v>45</v>
      </c>
      <c r="E20" s="9">
        <f t="shared" ref="E20:L20" si="17">IF($B20=E$2,$C20*$D20,)</f>
        <v>190.35000000000002</v>
      </c>
      <c r="F20" s="9">
        <f t="shared" si="17"/>
        <v>0</v>
      </c>
      <c r="G20" s="9">
        <f t="shared" si="17"/>
        <v>0</v>
      </c>
      <c r="H20" s="9">
        <f t="shared" si="17"/>
        <v>0</v>
      </c>
      <c r="I20" s="9">
        <f t="shared" si="17"/>
        <v>0</v>
      </c>
      <c r="J20" s="9">
        <f t="shared" si="17"/>
        <v>0</v>
      </c>
      <c r="K20" s="9">
        <f t="shared" si="17"/>
        <v>0</v>
      </c>
      <c r="L20" s="9">
        <f t="shared" si="17"/>
        <v>0</v>
      </c>
    </row>
    <row r="21" spans="1:12" ht="15.75" customHeight="1" x14ac:dyDescent="0.6">
      <c r="A21" s="69" t="s">
        <v>72</v>
      </c>
      <c r="B21" s="6" t="s">
        <v>46</v>
      </c>
      <c r="C21" s="8">
        <v>5.9</v>
      </c>
      <c r="D21" s="6">
        <v>1</v>
      </c>
      <c r="E21" s="9">
        <f t="shared" ref="E21:L21" si="18">IF($B21=E$2,$C21*$D21,)</f>
        <v>5.9</v>
      </c>
      <c r="F21" s="9">
        <f t="shared" si="18"/>
        <v>0</v>
      </c>
      <c r="G21" s="9">
        <f t="shared" si="18"/>
        <v>0</v>
      </c>
      <c r="H21" s="9">
        <f t="shared" si="18"/>
        <v>0</v>
      </c>
      <c r="I21" s="9">
        <f t="shared" si="18"/>
        <v>0</v>
      </c>
      <c r="J21" s="9">
        <f t="shared" si="18"/>
        <v>0</v>
      </c>
      <c r="K21" s="9">
        <f t="shared" si="18"/>
        <v>0</v>
      </c>
      <c r="L21" s="9">
        <f t="shared" si="18"/>
        <v>0</v>
      </c>
    </row>
    <row r="22" spans="1:12" ht="15.75" customHeight="1" x14ac:dyDescent="0.6">
      <c r="A22" s="69" t="s">
        <v>73</v>
      </c>
      <c r="B22" s="6" t="s">
        <v>47</v>
      </c>
      <c r="C22" s="8">
        <v>5.9</v>
      </c>
      <c r="D22" s="6">
        <v>1</v>
      </c>
      <c r="E22" s="9">
        <f t="shared" ref="E22:L22" si="19">IF($B22=E$2,$C22*$D22,)</f>
        <v>0</v>
      </c>
      <c r="F22" s="9">
        <f t="shared" si="19"/>
        <v>5.9</v>
      </c>
      <c r="G22" s="9">
        <f t="shared" si="19"/>
        <v>0</v>
      </c>
      <c r="H22" s="9">
        <f t="shared" si="19"/>
        <v>0</v>
      </c>
      <c r="I22" s="9">
        <f t="shared" si="19"/>
        <v>0</v>
      </c>
      <c r="J22" s="9">
        <f t="shared" si="19"/>
        <v>0</v>
      </c>
      <c r="K22" s="9">
        <f t="shared" si="19"/>
        <v>0</v>
      </c>
      <c r="L22" s="9">
        <f t="shared" si="19"/>
        <v>0</v>
      </c>
    </row>
    <row r="23" spans="1:12" ht="15.75" customHeight="1" x14ac:dyDescent="0.6">
      <c r="A23" s="69" t="s">
        <v>74</v>
      </c>
      <c r="B23" s="6" t="s">
        <v>47</v>
      </c>
      <c r="C23" s="8">
        <v>5.9</v>
      </c>
      <c r="D23" s="6">
        <v>2</v>
      </c>
      <c r="E23" s="9">
        <f t="shared" ref="E23:L23" si="20">IF($B23=E$2,$C23*$D23,)</f>
        <v>0</v>
      </c>
      <c r="F23" s="9">
        <f t="shared" si="20"/>
        <v>11.8</v>
      </c>
      <c r="G23" s="9">
        <f t="shared" si="20"/>
        <v>0</v>
      </c>
      <c r="H23" s="9">
        <f t="shared" si="20"/>
        <v>0</v>
      </c>
      <c r="I23" s="9">
        <f t="shared" si="20"/>
        <v>0</v>
      </c>
      <c r="J23" s="9">
        <f t="shared" si="20"/>
        <v>0</v>
      </c>
      <c r="K23" s="9">
        <f t="shared" si="20"/>
        <v>0</v>
      </c>
      <c r="L23" s="9">
        <f t="shared" si="20"/>
        <v>0</v>
      </c>
    </row>
    <row r="24" spans="1:12" ht="15.75" customHeight="1" x14ac:dyDescent="0.6">
      <c r="A24" s="69" t="s">
        <v>75</v>
      </c>
      <c r="B24" s="6" t="s">
        <v>48</v>
      </c>
      <c r="C24" s="8">
        <v>6.9</v>
      </c>
      <c r="D24" s="6">
        <v>1</v>
      </c>
      <c r="E24" s="9">
        <f t="shared" ref="E24:L24" si="21">IF($B24=E$2,$C24*$D24,)</f>
        <v>0</v>
      </c>
      <c r="F24" s="9">
        <f t="shared" si="21"/>
        <v>0</v>
      </c>
      <c r="G24" s="9">
        <f t="shared" si="21"/>
        <v>6.9</v>
      </c>
      <c r="H24" s="9">
        <f t="shared" si="21"/>
        <v>0</v>
      </c>
      <c r="I24" s="9">
        <f t="shared" si="21"/>
        <v>0</v>
      </c>
      <c r="J24" s="9">
        <f t="shared" si="21"/>
        <v>0</v>
      </c>
      <c r="K24" s="9">
        <f t="shared" si="21"/>
        <v>0</v>
      </c>
      <c r="L24" s="9">
        <f t="shared" si="21"/>
        <v>0</v>
      </c>
    </row>
    <row r="25" spans="1:12" ht="15.75" customHeight="1" x14ac:dyDescent="0.6">
      <c r="A25" s="70" t="s">
        <v>76</v>
      </c>
      <c r="B25" s="19" t="s">
        <v>47</v>
      </c>
      <c r="C25" s="20">
        <v>6.9</v>
      </c>
      <c r="D25" s="6">
        <v>1</v>
      </c>
      <c r="E25" s="9">
        <f t="shared" ref="E25:L25" si="22">IF($B25=E$2,$C25*$D25,)</f>
        <v>0</v>
      </c>
      <c r="F25" s="9">
        <f t="shared" si="22"/>
        <v>6.9</v>
      </c>
      <c r="G25" s="9">
        <f t="shared" si="22"/>
        <v>0</v>
      </c>
      <c r="H25" s="9">
        <f t="shared" si="22"/>
        <v>0</v>
      </c>
      <c r="I25" s="9">
        <f t="shared" si="22"/>
        <v>0</v>
      </c>
      <c r="J25" s="9">
        <f t="shared" si="22"/>
        <v>0</v>
      </c>
      <c r="K25" s="9">
        <f t="shared" si="22"/>
        <v>0</v>
      </c>
      <c r="L25" s="9">
        <f t="shared" si="22"/>
        <v>0</v>
      </c>
    </row>
    <row r="26" spans="1:12" ht="15.75" customHeight="1" x14ac:dyDescent="0.6">
      <c r="A26" s="69" t="s">
        <v>77</v>
      </c>
      <c r="B26" s="6" t="s">
        <v>46</v>
      </c>
      <c r="C26" s="8">
        <v>4.8</v>
      </c>
      <c r="D26" s="6">
        <v>5</v>
      </c>
      <c r="E26" s="9">
        <f t="shared" ref="E26:L26" si="23">IF($B26=E$2,$C26*$D26,)</f>
        <v>24</v>
      </c>
      <c r="F26" s="9">
        <f t="shared" si="23"/>
        <v>0</v>
      </c>
      <c r="G26" s="9">
        <f t="shared" si="23"/>
        <v>0</v>
      </c>
      <c r="H26" s="9">
        <f t="shared" si="23"/>
        <v>0</v>
      </c>
      <c r="I26" s="9">
        <f t="shared" si="23"/>
        <v>0</v>
      </c>
      <c r="J26" s="9">
        <f t="shared" si="23"/>
        <v>0</v>
      </c>
      <c r="K26" s="9">
        <f t="shared" si="23"/>
        <v>0</v>
      </c>
      <c r="L26" s="9">
        <f t="shared" si="23"/>
        <v>0</v>
      </c>
    </row>
    <row r="27" spans="1:12" ht="15.75" customHeight="1" x14ac:dyDescent="0.6">
      <c r="A27" s="69" t="s">
        <v>78</v>
      </c>
      <c r="B27" s="6" t="s">
        <v>47</v>
      </c>
      <c r="C27" s="8">
        <v>4.8</v>
      </c>
      <c r="D27" s="6">
        <v>1</v>
      </c>
      <c r="E27" s="9">
        <f t="shared" ref="E27:L27" si="24">IF($B27=E$2,$C27*$D27,)</f>
        <v>0</v>
      </c>
      <c r="F27" s="9">
        <f t="shared" si="24"/>
        <v>4.8</v>
      </c>
      <c r="G27" s="9">
        <f t="shared" si="24"/>
        <v>0</v>
      </c>
      <c r="H27" s="9">
        <f t="shared" si="24"/>
        <v>0</v>
      </c>
      <c r="I27" s="9">
        <f t="shared" si="24"/>
        <v>0</v>
      </c>
      <c r="J27" s="9">
        <f t="shared" si="24"/>
        <v>0</v>
      </c>
      <c r="K27" s="9">
        <f t="shared" si="24"/>
        <v>0</v>
      </c>
      <c r="L27" s="9">
        <f t="shared" si="24"/>
        <v>0</v>
      </c>
    </row>
    <row r="28" spans="1:12" ht="15.75" customHeight="1" x14ac:dyDescent="0.6">
      <c r="A28" s="69" t="s">
        <v>79</v>
      </c>
      <c r="B28" s="6" t="s">
        <v>48</v>
      </c>
      <c r="C28" s="8">
        <v>4.8</v>
      </c>
      <c r="D28" s="6">
        <v>2</v>
      </c>
      <c r="E28" s="9">
        <f t="shared" ref="E28:L28" si="25">IF($B28=E$2,$C28*$D28,)</f>
        <v>0</v>
      </c>
      <c r="F28" s="9">
        <f t="shared" si="25"/>
        <v>0</v>
      </c>
      <c r="G28" s="9">
        <f t="shared" si="25"/>
        <v>9.6</v>
      </c>
      <c r="H28" s="9">
        <f t="shared" si="25"/>
        <v>0</v>
      </c>
      <c r="I28" s="9">
        <f t="shared" si="25"/>
        <v>0</v>
      </c>
      <c r="J28" s="9">
        <f t="shared" si="25"/>
        <v>0</v>
      </c>
      <c r="K28" s="9">
        <f t="shared" si="25"/>
        <v>0</v>
      </c>
      <c r="L28" s="9">
        <f t="shared" si="25"/>
        <v>0</v>
      </c>
    </row>
    <row r="29" spans="1:12" ht="15.75" customHeight="1" x14ac:dyDescent="0.6">
      <c r="A29" s="69" t="s">
        <v>80</v>
      </c>
      <c r="B29" s="6" t="s">
        <v>46</v>
      </c>
      <c r="C29" s="8">
        <v>3.8</v>
      </c>
      <c r="D29" s="6">
        <v>2</v>
      </c>
      <c r="E29" s="9">
        <f t="shared" ref="E29:L29" si="26">IF($B29=E$2,$C29*$D29,)</f>
        <v>7.6</v>
      </c>
      <c r="F29" s="9">
        <f t="shared" si="26"/>
        <v>0</v>
      </c>
      <c r="G29" s="9">
        <f t="shared" si="26"/>
        <v>0</v>
      </c>
      <c r="H29" s="9">
        <f t="shared" si="26"/>
        <v>0</v>
      </c>
      <c r="I29" s="9">
        <f t="shared" si="26"/>
        <v>0</v>
      </c>
      <c r="J29" s="9">
        <f t="shared" si="26"/>
        <v>0</v>
      </c>
      <c r="K29" s="9">
        <f t="shared" si="26"/>
        <v>0</v>
      </c>
      <c r="L29" s="9">
        <f t="shared" si="26"/>
        <v>0</v>
      </c>
    </row>
    <row r="30" spans="1:12" ht="15.75" customHeight="1" x14ac:dyDescent="0.6">
      <c r="A30" s="69" t="s">
        <v>81</v>
      </c>
      <c r="B30" s="6" t="s">
        <v>46</v>
      </c>
      <c r="C30" s="8">
        <v>4.97</v>
      </c>
      <c r="D30" s="6">
        <v>4</v>
      </c>
      <c r="E30" s="9">
        <f t="shared" ref="E30:L30" si="27">IF($B30=E$2,$C30*$D30,)</f>
        <v>19.88</v>
      </c>
      <c r="F30" s="9">
        <f t="shared" si="27"/>
        <v>0</v>
      </c>
      <c r="G30" s="9">
        <f t="shared" si="27"/>
        <v>0</v>
      </c>
      <c r="H30" s="9">
        <f t="shared" si="27"/>
        <v>0</v>
      </c>
      <c r="I30" s="9">
        <f t="shared" si="27"/>
        <v>0</v>
      </c>
      <c r="J30" s="9">
        <f t="shared" si="27"/>
        <v>0</v>
      </c>
      <c r="K30" s="9">
        <f t="shared" si="27"/>
        <v>0</v>
      </c>
      <c r="L30" s="9">
        <f t="shared" si="27"/>
        <v>0</v>
      </c>
    </row>
    <row r="31" spans="1:12" ht="17.399999999999999" x14ac:dyDescent="0.6">
      <c r="A31" s="69" t="s">
        <v>82</v>
      </c>
      <c r="B31" s="6" t="s">
        <v>48</v>
      </c>
      <c r="C31" s="8">
        <v>4.97</v>
      </c>
      <c r="D31" s="6">
        <v>2</v>
      </c>
      <c r="E31" s="9">
        <f t="shared" ref="E31:L31" si="28">IF($B31=E$2,$C31*$D31,)</f>
        <v>0</v>
      </c>
      <c r="F31" s="9">
        <f t="shared" si="28"/>
        <v>0</v>
      </c>
      <c r="G31" s="9">
        <f t="shared" si="28"/>
        <v>9.94</v>
      </c>
      <c r="H31" s="9">
        <f t="shared" si="28"/>
        <v>0</v>
      </c>
      <c r="I31" s="9">
        <f t="shared" si="28"/>
        <v>0</v>
      </c>
      <c r="J31" s="9">
        <f t="shared" si="28"/>
        <v>0</v>
      </c>
      <c r="K31" s="9">
        <f t="shared" si="28"/>
        <v>0</v>
      </c>
      <c r="L31" s="9">
        <f t="shared" si="28"/>
        <v>0</v>
      </c>
    </row>
    <row r="32" spans="1:12" ht="17.399999999999999" x14ac:dyDescent="0.6">
      <c r="A32" s="69" t="s">
        <v>83</v>
      </c>
      <c r="B32" s="6" t="s">
        <v>47</v>
      </c>
      <c r="C32" s="8">
        <v>4.2</v>
      </c>
      <c r="D32" s="6">
        <v>3</v>
      </c>
      <c r="E32" s="9">
        <f t="shared" ref="E32:L32" si="29">IF($B32=E$2,$C32*$D32,)</f>
        <v>0</v>
      </c>
      <c r="F32" s="9">
        <f t="shared" si="29"/>
        <v>12.600000000000001</v>
      </c>
      <c r="G32" s="9">
        <f t="shared" si="29"/>
        <v>0</v>
      </c>
      <c r="H32" s="9">
        <f t="shared" si="29"/>
        <v>0</v>
      </c>
      <c r="I32" s="9">
        <f t="shared" si="29"/>
        <v>0</v>
      </c>
      <c r="J32" s="9">
        <f t="shared" si="29"/>
        <v>0</v>
      </c>
      <c r="K32" s="9">
        <f t="shared" si="29"/>
        <v>0</v>
      </c>
      <c r="L32" s="9">
        <f t="shared" si="29"/>
        <v>0</v>
      </c>
    </row>
    <row r="33" spans="1:12" ht="17.399999999999999" x14ac:dyDescent="0.6">
      <c r="A33" s="69" t="s">
        <v>84</v>
      </c>
      <c r="B33" s="6" t="s">
        <v>46</v>
      </c>
      <c r="C33" s="8">
        <v>5.9</v>
      </c>
      <c r="D33" s="6">
        <v>2</v>
      </c>
      <c r="E33" s="9">
        <f t="shared" ref="E33:L33" si="30">IF($B33=E$2,$C33*$D33,)</f>
        <v>11.8</v>
      </c>
      <c r="F33" s="9">
        <f t="shared" si="30"/>
        <v>0</v>
      </c>
      <c r="G33" s="9">
        <f t="shared" si="30"/>
        <v>0</v>
      </c>
      <c r="H33" s="9">
        <f t="shared" si="30"/>
        <v>0</v>
      </c>
      <c r="I33" s="9">
        <f t="shared" si="30"/>
        <v>0</v>
      </c>
      <c r="J33" s="9">
        <f t="shared" si="30"/>
        <v>0</v>
      </c>
      <c r="K33" s="9">
        <f t="shared" si="30"/>
        <v>0</v>
      </c>
      <c r="L33" s="9">
        <f t="shared" si="30"/>
        <v>0</v>
      </c>
    </row>
    <row r="34" spans="1:12" ht="17.399999999999999" x14ac:dyDescent="0.6">
      <c r="A34" s="69" t="s">
        <v>85</v>
      </c>
      <c r="B34" s="6" t="s">
        <v>47</v>
      </c>
      <c r="C34" s="8">
        <v>4.2300000000000004</v>
      </c>
      <c r="D34" s="6">
        <v>1</v>
      </c>
      <c r="E34" s="9">
        <f t="shared" ref="E34:L34" si="31">IF($B34=E$2,$C34*$D34,)</f>
        <v>0</v>
      </c>
      <c r="F34" s="9">
        <f t="shared" si="31"/>
        <v>4.2300000000000004</v>
      </c>
      <c r="G34" s="9">
        <f t="shared" si="31"/>
        <v>0</v>
      </c>
      <c r="H34" s="9">
        <f t="shared" si="31"/>
        <v>0</v>
      </c>
      <c r="I34" s="9">
        <f t="shared" si="31"/>
        <v>0</v>
      </c>
      <c r="J34" s="9">
        <f t="shared" si="31"/>
        <v>0</v>
      </c>
      <c r="K34" s="9">
        <f t="shared" si="31"/>
        <v>0</v>
      </c>
      <c r="L34" s="9">
        <f t="shared" si="31"/>
        <v>0</v>
      </c>
    </row>
    <row r="35" spans="1:12" ht="17.399999999999999" x14ac:dyDescent="0.6">
      <c r="A35" s="69" t="s">
        <v>86</v>
      </c>
      <c r="B35" s="6" t="s">
        <v>46</v>
      </c>
      <c r="C35" s="8">
        <v>4.2300000000000004</v>
      </c>
      <c r="D35" s="6">
        <v>8</v>
      </c>
      <c r="E35" s="9">
        <f t="shared" ref="E35:L35" si="32">IF($B35=E$2,$C35*$D35,)</f>
        <v>33.840000000000003</v>
      </c>
      <c r="F35" s="9">
        <f t="shared" si="32"/>
        <v>0</v>
      </c>
      <c r="G35" s="9">
        <f t="shared" si="32"/>
        <v>0</v>
      </c>
      <c r="H35" s="9">
        <f t="shared" si="32"/>
        <v>0</v>
      </c>
      <c r="I35" s="9">
        <f t="shared" si="32"/>
        <v>0</v>
      </c>
      <c r="J35" s="9">
        <f t="shared" si="32"/>
        <v>0</v>
      </c>
      <c r="K35" s="9">
        <f t="shared" si="32"/>
        <v>0</v>
      </c>
      <c r="L35" s="9">
        <f t="shared" si="32"/>
        <v>0</v>
      </c>
    </row>
    <row r="36" spans="1:12" ht="17.399999999999999" x14ac:dyDescent="0.6">
      <c r="A36" s="69" t="s">
        <v>87</v>
      </c>
      <c r="B36" s="6" t="s">
        <v>46</v>
      </c>
      <c r="C36" s="8">
        <v>4.8</v>
      </c>
      <c r="D36" s="6">
        <v>4</v>
      </c>
      <c r="E36" s="9">
        <f t="shared" ref="E36:L36" si="33">IF($B36=E$2,$C36*$D36,)</f>
        <v>19.2</v>
      </c>
      <c r="F36" s="9">
        <f t="shared" si="33"/>
        <v>0</v>
      </c>
      <c r="G36" s="9">
        <f t="shared" si="33"/>
        <v>0</v>
      </c>
      <c r="H36" s="9">
        <f t="shared" si="33"/>
        <v>0</v>
      </c>
      <c r="I36" s="9">
        <f t="shared" si="33"/>
        <v>0</v>
      </c>
      <c r="J36" s="9">
        <f t="shared" si="33"/>
        <v>0</v>
      </c>
      <c r="K36" s="9">
        <f t="shared" si="33"/>
        <v>0</v>
      </c>
      <c r="L36" s="9">
        <f t="shared" si="33"/>
        <v>0</v>
      </c>
    </row>
    <row r="37" spans="1:12" ht="17.399999999999999" x14ac:dyDescent="0.6">
      <c r="A37" s="69" t="s">
        <v>88</v>
      </c>
      <c r="B37" s="6" t="s">
        <v>46</v>
      </c>
      <c r="C37" s="8">
        <v>4.2</v>
      </c>
      <c r="D37" s="6">
        <v>2</v>
      </c>
      <c r="E37" s="9">
        <f t="shared" ref="E37:L37" si="34">IF($B37=E$2,$C37*$D37,)</f>
        <v>8.4</v>
      </c>
      <c r="F37" s="9">
        <f t="shared" si="34"/>
        <v>0</v>
      </c>
      <c r="G37" s="9">
        <f t="shared" si="34"/>
        <v>0</v>
      </c>
      <c r="H37" s="9">
        <f t="shared" si="34"/>
        <v>0</v>
      </c>
      <c r="I37" s="9">
        <f t="shared" si="34"/>
        <v>0</v>
      </c>
      <c r="J37" s="9">
        <f t="shared" si="34"/>
        <v>0</v>
      </c>
      <c r="K37" s="9">
        <f t="shared" si="34"/>
        <v>0</v>
      </c>
      <c r="L37" s="9">
        <f t="shared" si="34"/>
        <v>0</v>
      </c>
    </row>
    <row r="38" spans="1:12" ht="17.399999999999999" x14ac:dyDescent="0.6">
      <c r="A38" s="69" t="s">
        <v>89</v>
      </c>
      <c r="B38" s="6" t="s">
        <v>46</v>
      </c>
      <c r="C38" s="8">
        <v>1.1000000000000001</v>
      </c>
      <c r="D38" s="6">
        <f>30+6</f>
        <v>36</v>
      </c>
      <c r="E38" s="9">
        <f t="shared" ref="E38:L38" si="35">IF($B38=E$2,$C38*$D38,)</f>
        <v>39.6</v>
      </c>
      <c r="F38" s="9">
        <f t="shared" si="35"/>
        <v>0</v>
      </c>
      <c r="G38" s="9">
        <f t="shared" si="35"/>
        <v>0</v>
      </c>
      <c r="H38" s="9">
        <f t="shared" si="35"/>
        <v>0</v>
      </c>
      <c r="I38" s="9">
        <f t="shared" si="35"/>
        <v>0</v>
      </c>
      <c r="J38" s="9">
        <f t="shared" si="35"/>
        <v>0</v>
      </c>
      <c r="K38" s="9">
        <f t="shared" si="35"/>
        <v>0</v>
      </c>
      <c r="L38" s="9">
        <f t="shared" si="35"/>
        <v>0</v>
      </c>
    </row>
    <row r="39" spans="1:12" ht="17.399999999999999" x14ac:dyDescent="0.6">
      <c r="A39" s="69" t="s">
        <v>90</v>
      </c>
      <c r="B39" s="6" t="s">
        <v>46</v>
      </c>
      <c r="C39" s="8">
        <v>2</v>
      </c>
      <c r="D39" s="6">
        <v>6</v>
      </c>
      <c r="E39" s="9">
        <f t="shared" ref="E39:L39" si="36">IF($B39=E$2,$C39*$D39,)</f>
        <v>12</v>
      </c>
      <c r="F39" s="9">
        <f t="shared" si="36"/>
        <v>0</v>
      </c>
      <c r="G39" s="9">
        <f t="shared" si="36"/>
        <v>0</v>
      </c>
      <c r="H39" s="9">
        <f t="shared" si="36"/>
        <v>0</v>
      </c>
      <c r="I39" s="9">
        <f t="shared" si="36"/>
        <v>0</v>
      </c>
      <c r="J39" s="9">
        <f t="shared" si="36"/>
        <v>0</v>
      </c>
      <c r="K39" s="9">
        <f t="shared" si="36"/>
        <v>0</v>
      </c>
      <c r="L39" s="9">
        <f t="shared" si="36"/>
        <v>0</v>
      </c>
    </row>
    <row r="40" spans="1:12" ht="17.399999999999999" x14ac:dyDescent="0.6">
      <c r="A40" s="69" t="s">
        <v>91</v>
      </c>
      <c r="B40" s="6" t="s">
        <v>53</v>
      </c>
      <c r="C40" s="8">
        <v>5.6</v>
      </c>
      <c r="D40" s="6">
        <v>8</v>
      </c>
      <c r="E40" s="9">
        <f t="shared" ref="E40:L40" si="37">IF($B40=E$2,$C40*$D40,)</f>
        <v>0</v>
      </c>
      <c r="F40" s="9">
        <f t="shared" si="37"/>
        <v>0</v>
      </c>
      <c r="G40" s="9">
        <f t="shared" si="37"/>
        <v>0</v>
      </c>
      <c r="H40" s="9">
        <f t="shared" si="37"/>
        <v>0</v>
      </c>
      <c r="I40" s="9">
        <f t="shared" si="37"/>
        <v>0</v>
      </c>
      <c r="J40" s="9">
        <f t="shared" si="37"/>
        <v>0</v>
      </c>
      <c r="K40" s="9">
        <f t="shared" si="37"/>
        <v>0</v>
      </c>
      <c r="L40" s="9">
        <f t="shared" si="37"/>
        <v>44.8</v>
      </c>
    </row>
    <row r="41" spans="1:12" ht="17.399999999999999" x14ac:dyDescent="0.6">
      <c r="A41" s="69" t="s">
        <v>92</v>
      </c>
      <c r="B41" s="6" t="s">
        <v>53</v>
      </c>
      <c r="C41" s="8">
        <v>5.2</v>
      </c>
      <c r="D41" s="6">
        <v>16</v>
      </c>
      <c r="E41" s="9">
        <f t="shared" ref="E41:L41" si="38">IF($B41=E$2,$C41*$D41,)</f>
        <v>0</v>
      </c>
      <c r="F41" s="9">
        <f t="shared" si="38"/>
        <v>0</v>
      </c>
      <c r="G41" s="9">
        <f t="shared" si="38"/>
        <v>0</v>
      </c>
      <c r="H41" s="9">
        <f t="shared" si="38"/>
        <v>0</v>
      </c>
      <c r="I41" s="9">
        <f t="shared" si="38"/>
        <v>0</v>
      </c>
      <c r="J41" s="9">
        <f t="shared" si="38"/>
        <v>0</v>
      </c>
      <c r="K41" s="9">
        <f t="shared" si="38"/>
        <v>0</v>
      </c>
      <c r="L41" s="9">
        <f t="shared" si="38"/>
        <v>83.2</v>
      </c>
    </row>
    <row r="42" spans="1:12" ht="17.399999999999999" x14ac:dyDescent="0.6">
      <c r="A42" s="69" t="s">
        <v>91</v>
      </c>
      <c r="B42" s="6" t="s">
        <v>52</v>
      </c>
      <c r="C42" s="8">
        <v>5.6</v>
      </c>
      <c r="D42" s="6">
        <v>24</v>
      </c>
      <c r="E42" s="9">
        <f t="shared" ref="E42:L42" si="39">IF($B42=E$2,$C42*$D42,)</f>
        <v>0</v>
      </c>
      <c r="F42" s="9">
        <f t="shared" si="39"/>
        <v>0</v>
      </c>
      <c r="G42" s="9">
        <f t="shared" si="39"/>
        <v>0</v>
      </c>
      <c r="H42" s="9">
        <f t="shared" si="39"/>
        <v>0</v>
      </c>
      <c r="I42" s="9">
        <f t="shared" si="39"/>
        <v>0</v>
      </c>
      <c r="J42" s="9">
        <f t="shared" si="39"/>
        <v>0</v>
      </c>
      <c r="K42" s="9">
        <f t="shared" si="39"/>
        <v>134.39999999999998</v>
      </c>
      <c r="L42" s="9">
        <f t="shared" si="39"/>
        <v>0</v>
      </c>
    </row>
    <row r="43" spans="1:12" ht="17.399999999999999" x14ac:dyDescent="0.6">
      <c r="A43" s="69" t="s">
        <v>92</v>
      </c>
      <c r="B43" s="6" t="s">
        <v>52</v>
      </c>
      <c r="C43" s="8">
        <v>5.2</v>
      </c>
      <c r="D43" s="6">
        <v>16</v>
      </c>
      <c r="E43" s="9">
        <f t="shared" ref="E43:L43" si="40">IF($B43=E$2,$C43*$D43,)</f>
        <v>0</v>
      </c>
      <c r="F43" s="9">
        <f t="shared" si="40"/>
        <v>0</v>
      </c>
      <c r="G43" s="9">
        <f t="shared" si="40"/>
        <v>0</v>
      </c>
      <c r="H43" s="9">
        <f t="shared" si="40"/>
        <v>0</v>
      </c>
      <c r="I43" s="9">
        <f t="shared" si="40"/>
        <v>0</v>
      </c>
      <c r="J43" s="9">
        <f t="shared" si="40"/>
        <v>0</v>
      </c>
      <c r="K43" s="9">
        <f t="shared" si="40"/>
        <v>83.2</v>
      </c>
      <c r="L43" s="9">
        <f t="shared" si="40"/>
        <v>0</v>
      </c>
    </row>
    <row r="44" spans="1:12" ht="17.399999999999999" x14ac:dyDescent="0.6">
      <c r="A44" s="69" t="s">
        <v>91</v>
      </c>
      <c r="B44" s="6" t="s">
        <v>51</v>
      </c>
      <c r="C44" s="8">
        <v>5.6</v>
      </c>
      <c r="D44" s="6">
        <v>8</v>
      </c>
      <c r="E44" s="9">
        <f t="shared" ref="E44:L44" si="41">IF($B44=E$2,$C44*$D44,)</f>
        <v>0</v>
      </c>
      <c r="F44" s="9">
        <f t="shared" si="41"/>
        <v>0</v>
      </c>
      <c r="G44" s="9">
        <f t="shared" si="41"/>
        <v>0</v>
      </c>
      <c r="H44" s="9">
        <f t="shared" si="41"/>
        <v>0</v>
      </c>
      <c r="I44" s="9">
        <f t="shared" si="41"/>
        <v>0</v>
      </c>
      <c r="J44" s="9">
        <f t="shared" si="41"/>
        <v>44.8</v>
      </c>
      <c r="K44" s="9">
        <f t="shared" si="41"/>
        <v>0</v>
      </c>
      <c r="L44" s="9">
        <f t="shared" si="41"/>
        <v>0</v>
      </c>
    </row>
    <row r="45" spans="1:12" ht="17.399999999999999" x14ac:dyDescent="0.6">
      <c r="A45" s="69" t="s">
        <v>92</v>
      </c>
      <c r="B45" s="6" t="s">
        <v>51</v>
      </c>
      <c r="C45" s="8">
        <v>5.2</v>
      </c>
      <c r="D45" s="6">
        <v>8</v>
      </c>
      <c r="E45" s="9">
        <f t="shared" ref="E45:L45" si="42">IF($B45=E$2,$C45*$D45,)</f>
        <v>0</v>
      </c>
      <c r="F45" s="9">
        <f t="shared" si="42"/>
        <v>0</v>
      </c>
      <c r="G45" s="9">
        <f t="shared" si="42"/>
        <v>0</v>
      </c>
      <c r="H45" s="9">
        <f t="shared" si="42"/>
        <v>0</v>
      </c>
      <c r="I45" s="9">
        <f t="shared" si="42"/>
        <v>0</v>
      </c>
      <c r="J45" s="9">
        <f t="shared" si="42"/>
        <v>41.6</v>
      </c>
      <c r="K45" s="9">
        <f t="shared" si="42"/>
        <v>0</v>
      </c>
      <c r="L45" s="9">
        <f t="shared" si="42"/>
        <v>0</v>
      </c>
    </row>
    <row r="46" spans="1:12" ht="17.399999999999999" x14ac:dyDescent="0.6">
      <c r="A46" s="69" t="s">
        <v>91</v>
      </c>
      <c r="B46" s="6" t="s">
        <v>50</v>
      </c>
      <c r="C46" s="8">
        <v>5.6</v>
      </c>
      <c r="D46" s="6">
        <v>12</v>
      </c>
      <c r="E46" s="9">
        <f t="shared" ref="E46:L46" si="43">IF($B46=E$2,$C46*$D46,)</f>
        <v>0</v>
      </c>
      <c r="F46" s="9">
        <f t="shared" si="43"/>
        <v>0</v>
      </c>
      <c r="G46" s="9">
        <f t="shared" si="43"/>
        <v>0</v>
      </c>
      <c r="H46" s="9">
        <f t="shared" si="43"/>
        <v>0</v>
      </c>
      <c r="I46" s="9">
        <f t="shared" si="43"/>
        <v>67.199999999999989</v>
      </c>
      <c r="J46" s="9">
        <f t="shared" si="43"/>
        <v>0</v>
      </c>
      <c r="K46" s="9">
        <f t="shared" si="43"/>
        <v>0</v>
      </c>
      <c r="L46" s="9">
        <f t="shared" si="43"/>
        <v>0</v>
      </c>
    </row>
    <row r="47" spans="1:12" ht="17.399999999999999" x14ac:dyDescent="0.6">
      <c r="A47" s="69" t="s">
        <v>92</v>
      </c>
      <c r="B47" s="6" t="s">
        <v>50</v>
      </c>
      <c r="C47" s="8">
        <v>5.2</v>
      </c>
      <c r="D47" s="6">
        <v>10</v>
      </c>
      <c r="E47" s="9">
        <f t="shared" ref="E47:L47" si="44">IF($B47=E$2,$C47*$D47,)</f>
        <v>0</v>
      </c>
      <c r="F47" s="9">
        <f t="shared" si="44"/>
        <v>0</v>
      </c>
      <c r="G47" s="9">
        <f t="shared" si="44"/>
        <v>0</v>
      </c>
      <c r="H47" s="9">
        <f t="shared" si="44"/>
        <v>0</v>
      </c>
      <c r="I47" s="9">
        <f t="shared" si="44"/>
        <v>52</v>
      </c>
      <c r="J47" s="9">
        <f t="shared" si="44"/>
        <v>0</v>
      </c>
      <c r="K47" s="9">
        <f t="shared" si="44"/>
        <v>0</v>
      </c>
      <c r="L47" s="9">
        <f t="shared" si="44"/>
        <v>0</v>
      </c>
    </row>
    <row r="48" spans="1:12" ht="17.399999999999999" x14ac:dyDescent="0.6">
      <c r="A48" s="69" t="s">
        <v>93</v>
      </c>
      <c r="B48" s="6" t="s">
        <v>50</v>
      </c>
      <c r="C48" s="8">
        <v>3.5</v>
      </c>
      <c r="D48" s="6">
        <v>72</v>
      </c>
      <c r="E48" s="9">
        <f t="shared" ref="E48:L48" si="45">IF($B48=E$2,$C48*$D48,)</f>
        <v>0</v>
      </c>
      <c r="F48" s="9">
        <f t="shared" si="45"/>
        <v>0</v>
      </c>
      <c r="G48" s="9">
        <f t="shared" si="45"/>
        <v>0</v>
      </c>
      <c r="H48" s="9">
        <f t="shared" si="45"/>
        <v>0</v>
      </c>
      <c r="I48" s="9">
        <f t="shared" si="45"/>
        <v>252</v>
      </c>
      <c r="J48" s="9">
        <f t="shared" si="45"/>
        <v>0</v>
      </c>
      <c r="K48" s="9">
        <f t="shared" si="45"/>
        <v>0</v>
      </c>
      <c r="L48" s="9">
        <f t="shared" si="45"/>
        <v>0</v>
      </c>
    </row>
    <row r="49" spans="1:12" ht="17.399999999999999" x14ac:dyDescent="0.6">
      <c r="A49" s="69" t="s">
        <v>94</v>
      </c>
      <c r="B49" s="6" t="s">
        <v>47</v>
      </c>
      <c r="C49" s="8">
        <v>4</v>
      </c>
      <c r="D49" s="6">
        <f>6*4</f>
        <v>24</v>
      </c>
      <c r="E49" s="9">
        <f t="shared" ref="E49:L49" si="46">IF($B49=E$2,$C49*$D49,)</f>
        <v>0</v>
      </c>
      <c r="F49" s="9">
        <f t="shared" si="46"/>
        <v>96</v>
      </c>
      <c r="G49" s="9">
        <f t="shared" si="46"/>
        <v>0</v>
      </c>
      <c r="H49" s="9">
        <f t="shared" si="46"/>
        <v>0</v>
      </c>
      <c r="I49" s="9">
        <f t="shared" si="46"/>
        <v>0</v>
      </c>
      <c r="J49" s="9">
        <f t="shared" si="46"/>
        <v>0</v>
      </c>
      <c r="K49" s="9">
        <f t="shared" si="46"/>
        <v>0</v>
      </c>
      <c r="L49" s="9">
        <f t="shared" si="46"/>
        <v>0</v>
      </c>
    </row>
    <row r="50" spans="1:12" ht="17.399999999999999" x14ac:dyDescent="0.6">
      <c r="A50" s="47" t="s">
        <v>38</v>
      </c>
      <c r="B50" s="48"/>
      <c r="C50" s="48"/>
      <c r="D50" s="49"/>
      <c r="E50" s="11">
        <f t="shared" ref="E50:L50" si="47">SUM(E3:E49)</f>
        <v>926.97</v>
      </c>
      <c r="F50" s="11">
        <f t="shared" si="47"/>
        <v>393.43</v>
      </c>
      <c r="G50" s="11">
        <f t="shared" si="47"/>
        <v>164.94</v>
      </c>
      <c r="H50" s="11">
        <f t="shared" si="47"/>
        <v>276</v>
      </c>
      <c r="I50" s="11">
        <f t="shared" si="47"/>
        <v>371.2</v>
      </c>
      <c r="J50" s="11">
        <f t="shared" si="47"/>
        <v>86.4</v>
      </c>
      <c r="K50" s="11">
        <f t="shared" si="47"/>
        <v>217.59999999999997</v>
      </c>
      <c r="L50" s="11">
        <f t="shared" si="47"/>
        <v>128</v>
      </c>
    </row>
    <row r="51" spans="1:12" ht="17.399999999999999" x14ac:dyDescent="0.6">
      <c r="A51" s="47" t="s">
        <v>95</v>
      </c>
      <c r="B51" s="48"/>
      <c r="C51" s="48"/>
      <c r="D51" s="49"/>
      <c r="E51" s="3">
        <f t="shared" ref="E51:G51" si="48">ROUNDUP(E50/12,0)</f>
        <v>78</v>
      </c>
      <c r="F51" s="3">
        <f t="shared" si="48"/>
        <v>33</v>
      </c>
      <c r="G51" s="3">
        <f t="shared" si="48"/>
        <v>14</v>
      </c>
      <c r="H51" s="3">
        <f>ROUNDUP(H50/12,0)+1</f>
        <v>24</v>
      </c>
      <c r="I51" s="3">
        <f t="shared" ref="I51:L51" si="49">ROUNDDOWN(I50/12,0)</f>
        <v>30</v>
      </c>
      <c r="J51" s="3">
        <f t="shared" si="49"/>
        <v>7</v>
      </c>
      <c r="K51" s="3">
        <f t="shared" si="49"/>
        <v>18</v>
      </c>
      <c r="L51" s="3">
        <f t="shared" si="49"/>
        <v>10</v>
      </c>
    </row>
    <row r="52" spans="1:12" ht="17.399999999999999" x14ac:dyDescent="0.6">
      <c r="A52" s="47" t="s">
        <v>40</v>
      </c>
      <c r="B52" s="48"/>
      <c r="C52" s="48"/>
      <c r="D52" s="49"/>
      <c r="E52" s="10">
        <v>12.9</v>
      </c>
      <c r="F52" s="10">
        <v>15.8</v>
      </c>
      <c r="G52" s="10">
        <v>18.8</v>
      </c>
      <c r="H52" s="10">
        <v>30.7</v>
      </c>
      <c r="I52" s="21">
        <f>85/12</f>
        <v>7.083333333333333</v>
      </c>
      <c r="J52" s="21">
        <f>100/12</f>
        <v>8.3333333333333339</v>
      </c>
      <c r="K52" s="10">
        <f>120/12</f>
        <v>10</v>
      </c>
      <c r="L52" s="10">
        <f>150/12</f>
        <v>12.5</v>
      </c>
    </row>
    <row r="53" spans="1:12" ht="17.399999999999999" x14ac:dyDescent="0.6">
      <c r="A53" s="56" t="s">
        <v>96</v>
      </c>
      <c r="B53" s="57"/>
      <c r="C53" s="58">
        <f>SUM(E53:L53)</f>
        <v>36873.512333333332</v>
      </c>
      <c r="D53" s="57"/>
      <c r="E53" s="22">
        <f t="shared" ref="E53:L53" si="50">E50*E52</f>
        <v>11957.913</v>
      </c>
      <c r="F53" s="22">
        <f t="shared" si="50"/>
        <v>6216.1940000000004</v>
      </c>
      <c r="G53" s="22">
        <f t="shared" si="50"/>
        <v>3100.8720000000003</v>
      </c>
      <c r="H53" s="22">
        <f t="shared" si="50"/>
        <v>8473.1999999999989</v>
      </c>
      <c r="I53" s="22">
        <f t="shared" si="50"/>
        <v>2629.333333333333</v>
      </c>
      <c r="J53" s="22">
        <f t="shared" si="50"/>
        <v>720.00000000000011</v>
      </c>
      <c r="K53" s="22">
        <f t="shared" si="50"/>
        <v>2175.9999999999995</v>
      </c>
      <c r="L53" s="22">
        <f t="shared" si="50"/>
        <v>1600</v>
      </c>
    </row>
    <row r="54" spans="1:12" ht="17.399999999999999" x14ac:dyDescent="0.6">
      <c r="A54" s="47" t="s">
        <v>97</v>
      </c>
      <c r="B54" s="48"/>
      <c r="C54" s="48"/>
      <c r="D54" s="49"/>
      <c r="E54" s="23">
        <v>43500000</v>
      </c>
      <c r="F54" s="23">
        <v>53000000</v>
      </c>
      <c r="G54" s="23">
        <v>66000000</v>
      </c>
      <c r="H54" s="23">
        <v>96000000</v>
      </c>
      <c r="I54" s="23">
        <f>23000000</f>
        <v>23000000</v>
      </c>
      <c r="J54" s="23">
        <f>27000000</f>
        <v>27000000</v>
      </c>
      <c r="K54" s="23">
        <f>33000000</f>
        <v>33000000</v>
      </c>
      <c r="L54" s="23">
        <f>40000000</f>
        <v>40000000</v>
      </c>
    </row>
    <row r="55" spans="1:12" ht="17.399999999999999" x14ac:dyDescent="0.6">
      <c r="A55" s="47" t="s">
        <v>98</v>
      </c>
      <c r="B55" s="49"/>
      <c r="C55" s="54">
        <f>SUM(E55:L55)</f>
        <v>10243000000</v>
      </c>
      <c r="D55" s="49"/>
      <c r="E55" s="24">
        <f t="shared" ref="E55:L55" si="51">E51*E54</f>
        <v>3393000000</v>
      </c>
      <c r="F55" s="24">
        <f t="shared" si="51"/>
        <v>1749000000</v>
      </c>
      <c r="G55" s="24">
        <f t="shared" si="51"/>
        <v>924000000</v>
      </c>
      <c r="H55" s="24">
        <f t="shared" si="51"/>
        <v>2304000000</v>
      </c>
      <c r="I55" s="24">
        <f t="shared" si="51"/>
        <v>690000000</v>
      </c>
      <c r="J55" s="24">
        <f t="shared" si="51"/>
        <v>189000000</v>
      </c>
      <c r="K55" s="24">
        <f t="shared" si="51"/>
        <v>594000000</v>
      </c>
      <c r="L55" s="24">
        <f t="shared" si="51"/>
        <v>400000000</v>
      </c>
    </row>
    <row r="56" spans="1:12" ht="17.399999999999999" x14ac:dyDescent="0.6">
      <c r="A56" s="25" t="s">
        <v>99</v>
      </c>
      <c r="B56" s="26" t="s">
        <v>100</v>
      </c>
      <c r="C56" s="54">
        <f>18000*375000+1500*290000+1500*280000</f>
        <v>7605000000</v>
      </c>
      <c r="D56" s="49"/>
      <c r="E56" s="27"/>
      <c r="F56" s="28"/>
      <c r="G56" s="28"/>
      <c r="H56" s="28"/>
      <c r="I56" s="28"/>
      <c r="J56" s="28"/>
      <c r="K56" s="28"/>
      <c r="L56" s="28"/>
    </row>
    <row r="57" spans="1:12" ht="17.399999999999999" x14ac:dyDescent="0.6">
      <c r="A57" s="47" t="s">
        <v>101</v>
      </c>
      <c r="B57" s="49"/>
      <c r="C57" s="54">
        <f>C55+C56</f>
        <v>17848000000</v>
      </c>
      <c r="D57" s="49"/>
      <c r="E57" s="54">
        <f>C57/5</f>
        <v>3569600000</v>
      </c>
      <c r="F57" s="49"/>
      <c r="G57" s="29"/>
      <c r="H57" s="29"/>
      <c r="I57" s="29"/>
      <c r="J57" s="29"/>
      <c r="K57" s="29"/>
      <c r="L57" s="29"/>
    </row>
  </sheetData>
  <mergeCells count="14">
    <mergeCell ref="E57:F57"/>
    <mergeCell ref="A1:D1"/>
    <mergeCell ref="E1:L1"/>
    <mergeCell ref="A50:D50"/>
    <mergeCell ref="A51:D51"/>
    <mergeCell ref="A52:D52"/>
    <mergeCell ref="A53:B53"/>
    <mergeCell ref="C53:D53"/>
    <mergeCell ref="A54:D54"/>
    <mergeCell ref="A55:B55"/>
    <mergeCell ref="C55:D55"/>
    <mergeCell ref="C56:D56"/>
    <mergeCell ref="A57:B57"/>
    <mergeCell ref="C57:D57"/>
  </mergeCells>
  <printOptions horizontalCentered="1" gridLines="1"/>
  <pageMargins left="0.25" right="0.25" top="0.3" bottom="0.3" header="0" footer="0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10"/>
  <sheetViews>
    <sheetView rightToLeft="1" workbookViewId="0"/>
  </sheetViews>
  <sheetFormatPr defaultColWidth="12.6640625" defaultRowHeight="15.75" customHeight="1" x14ac:dyDescent="0.25"/>
  <cols>
    <col min="1" max="1" width="7.44140625" customWidth="1"/>
    <col min="2" max="2" width="6.77734375" customWidth="1"/>
    <col min="3" max="3" width="7" customWidth="1"/>
    <col min="4" max="4" width="6.6640625" customWidth="1"/>
    <col min="5" max="5" width="5" customWidth="1"/>
    <col min="6" max="6" width="9.44140625" customWidth="1"/>
    <col min="7" max="7" width="6.6640625" customWidth="1"/>
    <col min="8" max="8" width="7" customWidth="1"/>
    <col min="9" max="10" width="6.88671875" customWidth="1"/>
  </cols>
  <sheetData>
    <row r="1" spans="1:10" ht="15.75" customHeight="1" x14ac:dyDescent="0.6">
      <c r="A1" s="30"/>
      <c r="B1" s="59" t="s">
        <v>102</v>
      </c>
      <c r="C1" s="52"/>
      <c r="D1" s="52"/>
      <c r="E1" s="52"/>
      <c r="F1" s="59" t="s">
        <v>103</v>
      </c>
      <c r="G1" s="52"/>
      <c r="H1" s="52"/>
      <c r="I1" s="60"/>
      <c r="J1" s="30"/>
    </row>
    <row r="2" spans="1:10" ht="15.75" customHeight="1" x14ac:dyDescent="0.6">
      <c r="A2" s="31">
        <f>F3+G3+H3+I3</f>
        <v>5</v>
      </c>
      <c r="B2" s="61" t="s">
        <v>104</v>
      </c>
      <c r="C2" s="64" t="s">
        <v>105</v>
      </c>
      <c r="D2" s="64" t="s">
        <v>106</v>
      </c>
      <c r="E2" s="66" t="s">
        <v>107</v>
      </c>
      <c r="F2" s="32" t="s">
        <v>104</v>
      </c>
      <c r="G2" s="31" t="s">
        <v>105</v>
      </c>
      <c r="H2" s="31" t="s">
        <v>106</v>
      </c>
      <c r="I2" s="33" t="s">
        <v>107</v>
      </c>
      <c r="J2" s="30"/>
    </row>
    <row r="3" spans="1:10" ht="15.75" customHeight="1" x14ac:dyDescent="0.6">
      <c r="A3" s="34" t="s">
        <v>108</v>
      </c>
      <c r="B3" s="62"/>
      <c r="C3" s="52"/>
      <c r="D3" s="52"/>
      <c r="E3" s="60"/>
      <c r="F3" s="35">
        <v>1</v>
      </c>
      <c r="G3" s="36">
        <v>2</v>
      </c>
      <c r="H3" s="36">
        <v>1</v>
      </c>
      <c r="I3" s="37">
        <v>1</v>
      </c>
      <c r="J3" s="36"/>
    </row>
    <row r="4" spans="1:10" ht="15.75" customHeight="1" x14ac:dyDescent="0.6">
      <c r="A4" s="38" t="s">
        <v>109</v>
      </c>
      <c r="B4" s="63"/>
      <c r="C4" s="65"/>
      <c r="D4" s="65"/>
      <c r="E4" s="67"/>
      <c r="F4" s="39">
        <f t="shared" ref="F4:I4" si="0">SUM(F5:F10)</f>
        <v>7337.2800000000007</v>
      </c>
      <c r="G4" s="40">
        <f t="shared" si="0"/>
        <v>-2318.6400000000003</v>
      </c>
      <c r="H4" s="40">
        <f t="shared" si="0"/>
        <v>-2509.3200000000002</v>
      </c>
      <c r="I4" s="41">
        <f t="shared" si="0"/>
        <v>-2509.3200000000002</v>
      </c>
      <c r="J4" s="42"/>
    </row>
    <row r="5" spans="1:10" ht="15.75" customHeight="1" x14ac:dyDescent="0.6">
      <c r="A5" s="36"/>
      <c r="B5" s="43">
        <f>900+800+400+876.6+2200+700+70+600+550+300+2450</f>
        <v>9846.6</v>
      </c>
      <c r="C5" s="42">
        <f>1150+1000+550</f>
        <v>2700</v>
      </c>
      <c r="D5" s="44"/>
      <c r="E5" s="45"/>
      <c r="F5" s="43">
        <f>(B5-B5/$A$2*F$3)-(C5+D5+E5)/$A$2*F$3</f>
        <v>7337.2800000000007</v>
      </c>
      <c r="G5" s="44">
        <f>(C5-C5/$A$2*G$3)-(D5+E5+B5)/$A$2*G$3</f>
        <v>-2318.6400000000003</v>
      </c>
      <c r="H5" s="44">
        <f>(D5-D5/$A$2*H$3)-(B5+C5+E5)/$A$2*H$3</f>
        <v>-2509.3200000000002</v>
      </c>
      <c r="I5" s="45">
        <f>(E5-E5/$A$2*I$3)-(B5+C5+D5)/$A$2*I$3</f>
        <v>-2509.3200000000002</v>
      </c>
      <c r="J5" s="44"/>
    </row>
    <row r="6" spans="1:10" ht="15.75" customHeight="1" x14ac:dyDescent="0.6">
      <c r="A6" s="36"/>
      <c r="B6" s="43"/>
      <c r="C6" s="44"/>
      <c r="D6" s="44"/>
      <c r="E6" s="45"/>
      <c r="F6" s="43"/>
      <c r="G6" s="44"/>
      <c r="H6" s="44"/>
      <c r="I6" s="45"/>
      <c r="J6" s="44"/>
    </row>
    <row r="7" spans="1:10" ht="15.75" customHeight="1" x14ac:dyDescent="0.6">
      <c r="A7" s="36"/>
      <c r="B7" s="43"/>
      <c r="C7" s="42"/>
      <c r="D7" s="44"/>
      <c r="E7" s="45"/>
      <c r="F7" s="43"/>
      <c r="G7" s="44"/>
      <c r="H7" s="44"/>
      <c r="I7" s="45"/>
      <c r="J7" s="44"/>
    </row>
    <row r="8" spans="1:10" ht="15.75" customHeight="1" x14ac:dyDescent="0.6">
      <c r="A8" s="36"/>
      <c r="B8" s="43"/>
      <c r="C8" s="42"/>
      <c r="D8" s="44"/>
      <c r="E8" s="45"/>
      <c r="F8" s="43"/>
      <c r="G8" s="44"/>
      <c r="H8" s="44"/>
      <c r="I8" s="45"/>
      <c r="J8" s="44"/>
    </row>
    <row r="9" spans="1:10" ht="15.75" customHeight="1" x14ac:dyDescent="0.6">
      <c r="A9" s="36"/>
      <c r="B9" s="43"/>
      <c r="C9" s="42"/>
      <c r="D9" s="46"/>
      <c r="E9" s="45"/>
      <c r="F9" s="43"/>
      <c r="G9" s="44"/>
      <c r="H9" s="44"/>
      <c r="I9" s="45"/>
      <c r="J9" s="44"/>
    </row>
    <row r="10" spans="1:10" ht="15.75" customHeight="1" x14ac:dyDescent="0.6">
      <c r="A10" s="36"/>
      <c r="B10" s="43"/>
      <c r="C10" s="42"/>
      <c r="D10" s="44"/>
      <c r="E10" s="45"/>
      <c r="F10" s="43"/>
      <c r="G10" s="44"/>
      <c r="H10" s="44"/>
      <c r="I10" s="45"/>
      <c r="J10" s="44"/>
    </row>
  </sheetData>
  <mergeCells count="6">
    <mergeCell ref="B1:E1"/>
    <mergeCell ref="F1:I1"/>
    <mergeCell ref="B2:B4"/>
    <mergeCell ref="C2:C4"/>
    <mergeCell ref="D2:D4"/>
    <mergeCell ref="E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لیستوفر فونداسیون</vt:lpstr>
      <vt:lpstr>لیست خرید تیرآهن</vt:lpstr>
      <vt:lpstr>پرداخت اعضا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Kavianpour</cp:lastModifiedBy>
  <dcterms:modified xsi:type="dcterms:W3CDTF">2023-02-28T10:40:34Z</dcterms:modified>
</cp:coreProperties>
</file>